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50" yWindow="165" windowWidth="14010" windowHeight="13740" activeTab="1"/>
  </bookViews>
  <sheets>
    <sheet name="VENITURI" sheetId="1" r:id="rId1"/>
    <sheet name="CHELTUIELI" sheetId="2" r:id="rId2"/>
  </sheets>
  <definedNames>
    <definedName name="_xlnm.Database">#REF!</definedName>
    <definedName name="_xlnm.Print_Area" localSheetId="0">VENITURI!$A$1:$G$108</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41" i="2"/>
  <c r="H180"/>
  <c r="H141"/>
  <c r="D192"/>
  <c r="E192"/>
  <c r="F192"/>
  <c r="G192"/>
  <c r="H192"/>
  <c r="C192"/>
  <c r="D103" i="1"/>
  <c r="E103"/>
  <c r="F103"/>
  <c r="G103"/>
  <c r="D101"/>
  <c r="D100" s="1"/>
  <c r="D99" s="1"/>
  <c r="E101"/>
  <c r="E100" s="1"/>
  <c r="E99" s="1"/>
  <c r="E96" s="1"/>
  <c r="F101"/>
  <c r="F100" s="1"/>
  <c r="F99" s="1"/>
  <c r="G101"/>
  <c r="G100" s="1"/>
  <c r="G99" s="1"/>
  <c r="D97"/>
  <c r="E97"/>
  <c r="F97"/>
  <c r="G97"/>
  <c r="D94"/>
  <c r="D93" s="1"/>
  <c r="E94"/>
  <c r="E93" s="1"/>
  <c r="F94"/>
  <c r="F93" s="1"/>
  <c r="G94"/>
  <c r="G93" s="1"/>
  <c r="D91"/>
  <c r="D90" s="1"/>
  <c r="E91"/>
  <c r="E90" s="1"/>
  <c r="F91"/>
  <c r="F90" s="1"/>
  <c r="G91"/>
  <c r="G90" s="1"/>
  <c r="D81"/>
  <c r="E81"/>
  <c r="F81"/>
  <c r="G81"/>
  <c r="D68"/>
  <c r="D67" s="1"/>
  <c r="D66" s="1"/>
  <c r="E68"/>
  <c r="E67" s="1"/>
  <c r="E66" s="1"/>
  <c r="F68"/>
  <c r="F67" s="1"/>
  <c r="F66" s="1"/>
  <c r="G68"/>
  <c r="D64"/>
  <c r="E64"/>
  <c r="F64"/>
  <c r="G64"/>
  <c r="D60"/>
  <c r="D59" s="1"/>
  <c r="E60"/>
  <c r="E59" s="1"/>
  <c r="F60"/>
  <c r="F59" s="1"/>
  <c r="G60"/>
  <c r="D57"/>
  <c r="E57"/>
  <c r="F57"/>
  <c r="G57"/>
  <c r="D55"/>
  <c r="D54" s="1"/>
  <c r="E55"/>
  <c r="E54" s="1"/>
  <c r="F55"/>
  <c r="F54" s="1"/>
  <c r="G55"/>
  <c r="D30"/>
  <c r="D29" s="1"/>
  <c r="E30"/>
  <c r="E29" s="1"/>
  <c r="F30"/>
  <c r="F29" s="1"/>
  <c r="G30"/>
  <c r="G29" s="1"/>
  <c r="D25"/>
  <c r="E25"/>
  <c r="F25"/>
  <c r="G25"/>
  <c r="D18"/>
  <c r="D17" s="1"/>
  <c r="E18"/>
  <c r="E17" s="1"/>
  <c r="F18"/>
  <c r="F17" s="1"/>
  <c r="G18"/>
  <c r="G17" s="1"/>
  <c r="D11"/>
  <c r="E11"/>
  <c r="F11"/>
  <c r="G11"/>
  <c r="C103"/>
  <c r="C101"/>
  <c r="C100" s="1"/>
  <c r="C99" s="1"/>
  <c r="C97"/>
  <c r="C94"/>
  <c r="C93" s="1"/>
  <c r="C91"/>
  <c r="C90" s="1"/>
  <c r="C81"/>
  <c r="C68"/>
  <c r="C67" s="1"/>
  <c r="C66" s="1"/>
  <c r="C64"/>
  <c r="C60"/>
  <c r="C59" s="1"/>
  <c r="C57"/>
  <c r="C55"/>
  <c r="C54" s="1"/>
  <c r="C30"/>
  <c r="C29" s="1"/>
  <c r="C25"/>
  <c r="C18"/>
  <c r="C17" s="1"/>
  <c r="C11"/>
  <c r="C53" l="1"/>
  <c r="D96"/>
  <c r="C16"/>
  <c r="C10" s="1"/>
  <c r="C9" s="1"/>
  <c r="G96"/>
  <c r="C96"/>
  <c r="F96"/>
  <c r="G67"/>
  <c r="G66" s="1"/>
  <c r="G59"/>
  <c r="E53"/>
  <c r="F53"/>
  <c r="D53"/>
  <c r="G54"/>
  <c r="G53" s="1"/>
  <c r="F16"/>
  <c r="E16"/>
  <c r="G16"/>
  <c r="D16"/>
  <c r="F10" l="1"/>
  <c r="F9" s="1"/>
  <c r="D10"/>
  <c r="D9" s="1"/>
  <c r="G10"/>
  <c r="G9" s="1"/>
  <c r="E10"/>
  <c r="E9" s="1"/>
  <c r="D199" i="2" l="1"/>
  <c r="D198" s="1"/>
  <c r="D197" s="1"/>
  <c r="D196" s="1"/>
  <c r="D195" s="1"/>
  <c r="E199"/>
  <c r="E198" s="1"/>
  <c r="E197" s="1"/>
  <c r="E196" s="1"/>
  <c r="E195" s="1"/>
  <c r="F199"/>
  <c r="F198" s="1"/>
  <c r="F197" s="1"/>
  <c r="F196" s="1"/>
  <c r="F195" s="1"/>
  <c r="G199"/>
  <c r="G198" s="1"/>
  <c r="G197" s="1"/>
  <c r="G196" s="1"/>
  <c r="G195" s="1"/>
  <c r="H199"/>
  <c r="H198" s="1"/>
  <c r="H197" s="1"/>
  <c r="H196" s="1"/>
  <c r="H195" s="1"/>
  <c r="D200"/>
  <c r="E200"/>
  <c r="F200"/>
  <c r="G200"/>
  <c r="H200"/>
  <c r="D187"/>
  <c r="E187"/>
  <c r="E183" s="1"/>
  <c r="E182" s="1"/>
  <c r="E181" s="1"/>
  <c r="F187"/>
  <c r="F183" s="1"/>
  <c r="F182" s="1"/>
  <c r="F181" s="1"/>
  <c r="G187"/>
  <c r="G183" s="1"/>
  <c r="G182" s="1"/>
  <c r="G181" s="1"/>
  <c r="H187"/>
  <c r="H183" s="1"/>
  <c r="H182" s="1"/>
  <c r="H181" s="1"/>
  <c r="D183"/>
  <c r="D182" s="1"/>
  <c r="D181" s="1"/>
  <c r="D140"/>
  <c r="E140"/>
  <c r="F140"/>
  <c r="G140"/>
  <c r="H140"/>
  <c r="C140"/>
  <c r="D98"/>
  <c r="E98"/>
  <c r="F98"/>
  <c r="G98"/>
  <c r="H98"/>
  <c r="C98"/>
  <c r="D221" l="1"/>
  <c r="D220" s="1"/>
  <c r="D219" s="1"/>
  <c r="D218" s="1"/>
  <c r="D217" s="1"/>
  <c r="D216" s="1"/>
  <c r="E221"/>
  <c r="E220" s="1"/>
  <c r="E219" s="1"/>
  <c r="E218" s="1"/>
  <c r="E215" s="1"/>
  <c r="E214" s="1"/>
  <c r="E213" s="1"/>
  <c r="F221"/>
  <c r="F220" s="1"/>
  <c r="F219" s="1"/>
  <c r="F218" s="1"/>
  <c r="G221"/>
  <c r="G220" s="1"/>
  <c r="G219" s="1"/>
  <c r="G218" s="1"/>
  <c r="G217" s="1"/>
  <c r="G216" s="1"/>
  <c r="H221"/>
  <c r="H220" s="1"/>
  <c r="H219" s="1"/>
  <c r="H218" s="1"/>
  <c r="H217" s="1"/>
  <c r="H216" s="1"/>
  <c r="D209"/>
  <c r="E209"/>
  <c r="F209"/>
  <c r="G209"/>
  <c r="H209"/>
  <c r="D205"/>
  <c r="D204" s="1"/>
  <c r="D18" s="1"/>
  <c r="E205"/>
  <c r="F205"/>
  <c r="G205"/>
  <c r="H205"/>
  <c r="H204" s="1"/>
  <c r="H18" s="1"/>
  <c r="G16"/>
  <c r="C187"/>
  <c r="C183" s="1"/>
  <c r="D180"/>
  <c r="E180"/>
  <c r="E22" s="1"/>
  <c r="F180"/>
  <c r="F22" s="1"/>
  <c r="G180"/>
  <c r="H22"/>
  <c r="E16"/>
  <c r="D16"/>
  <c r="F16"/>
  <c r="H16"/>
  <c r="D172"/>
  <c r="E172"/>
  <c r="F172"/>
  <c r="G172"/>
  <c r="H172"/>
  <c r="D166"/>
  <c r="E166"/>
  <c r="F166"/>
  <c r="F165" s="1"/>
  <c r="G166"/>
  <c r="H166"/>
  <c r="D159"/>
  <c r="E159"/>
  <c r="F159"/>
  <c r="G159"/>
  <c r="H159"/>
  <c r="D153"/>
  <c r="E153"/>
  <c r="F153"/>
  <c r="G153"/>
  <c r="H153"/>
  <c r="D149"/>
  <c r="E149"/>
  <c r="F149"/>
  <c r="G149"/>
  <c r="H149"/>
  <c r="D129"/>
  <c r="D119" s="1"/>
  <c r="E129"/>
  <c r="E119" s="1"/>
  <c r="F129"/>
  <c r="F119" s="1"/>
  <c r="G129"/>
  <c r="G119" s="1"/>
  <c r="H129"/>
  <c r="H119" s="1"/>
  <c r="D114"/>
  <c r="D105" s="1"/>
  <c r="E114"/>
  <c r="E105" s="1"/>
  <c r="F114"/>
  <c r="F105" s="1"/>
  <c r="G114"/>
  <c r="G105" s="1"/>
  <c r="H114"/>
  <c r="H105" s="1"/>
  <c r="D95"/>
  <c r="E95"/>
  <c r="F95"/>
  <c r="G95"/>
  <c r="H95"/>
  <c r="D84"/>
  <c r="D83" s="1"/>
  <c r="E84"/>
  <c r="E83" s="1"/>
  <c r="F84"/>
  <c r="F83" s="1"/>
  <c r="F21" s="1"/>
  <c r="G84"/>
  <c r="G83" s="1"/>
  <c r="H84"/>
  <c r="H83" s="1"/>
  <c r="D79"/>
  <c r="D19" s="1"/>
  <c r="E79"/>
  <c r="E19" s="1"/>
  <c r="F79"/>
  <c r="G79"/>
  <c r="G19" s="1"/>
  <c r="H79"/>
  <c r="H19" s="1"/>
  <c r="D77"/>
  <c r="D76" s="1"/>
  <c r="D15" s="1"/>
  <c r="E77"/>
  <c r="E76" s="1"/>
  <c r="E15" s="1"/>
  <c r="F77"/>
  <c r="F76" s="1"/>
  <c r="F15" s="1"/>
  <c r="G77"/>
  <c r="G76" s="1"/>
  <c r="G15" s="1"/>
  <c r="H77"/>
  <c r="H76" s="1"/>
  <c r="H15" s="1"/>
  <c r="D73"/>
  <c r="E73"/>
  <c r="F73"/>
  <c r="G73"/>
  <c r="H73"/>
  <c r="D65"/>
  <c r="E65"/>
  <c r="F65"/>
  <c r="G65"/>
  <c r="H65"/>
  <c r="D63"/>
  <c r="E63"/>
  <c r="F63"/>
  <c r="G63"/>
  <c r="H63"/>
  <c r="D40"/>
  <c r="E40"/>
  <c r="F40"/>
  <c r="G40"/>
  <c r="H40"/>
  <c r="D38"/>
  <c r="E38"/>
  <c r="F38"/>
  <c r="G38"/>
  <c r="H38"/>
  <c r="F19"/>
  <c r="D22"/>
  <c r="D28"/>
  <c r="E28"/>
  <c r="F28"/>
  <c r="G28"/>
  <c r="H28"/>
  <c r="C221"/>
  <c r="C220" s="1"/>
  <c r="C219" s="1"/>
  <c r="C218" s="1"/>
  <c r="C215" s="1"/>
  <c r="C214" s="1"/>
  <c r="C213" s="1"/>
  <c r="C209"/>
  <c r="C205"/>
  <c r="C200"/>
  <c r="C199"/>
  <c r="C198" s="1"/>
  <c r="C197" s="1"/>
  <c r="C196" s="1"/>
  <c r="C195" s="1"/>
  <c r="C182"/>
  <c r="C181" s="1"/>
  <c r="C16" s="1"/>
  <c r="C180"/>
  <c r="C22" s="1"/>
  <c r="C172"/>
  <c r="C166"/>
  <c r="C159"/>
  <c r="C153"/>
  <c r="C149"/>
  <c r="C129"/>
  <c r="C119" s="1"/>
  <c r="C114"/>
  <c r="C105" s="1"/>
  <c r="C95"/>
  <c r="C84"/>
  <c r="C83" s="1"/>
  <c r="C21" s="1"/>
  <c r="C79"/>
  <c r="C19" s="1"/>
  <c r="C77"/>
  <c r="C76" s="1"/>
  <c r="C15" s="1"/>
  <c r="C73"/>
  <c r="C65"/>
  <c r="C63"/>
  <c r="C40"/>
  <c r="C38"/>
  <c r="C28"/>
  <c r="G22" l="1"/>
  <c r="H215"/>
  <c r="H214" s="1"/>
  <c r="H213" s="1"/>
  <c r="H165"/>
  <c r="D165"/>
  <c r="E204"/>
  <c r="E18" s="1"/>
  <c r="G215"/>
  <c r="G214" s="1"/>
  <c r="G213" s="1"/>
  <c r="D139"/>
  <c r="D215"/>
  <c r="D214" s="1"/>
  <c r="D213" s="1"/>
  <c r="C217"/>
  <c r="C216" s="1"/>
  <c r="E139"/>
  <c r="H139"/>
  <c r="F217"/>
  <c r="F216" s="1"/>
  <c r="F215"/>
  <c r="F214" s="1"/>
  <c r="F213" s="1"/>
  <c r="H27"/>
  <c r="H13" s="1"/>
  <c r="D27"/>
  <c r="D13" s="1"/>
  <c r="G165"/>
  <c r="E217"/>
  <c r="E216" s="1"/>
  <c r="C27"/>
  <c r="C13" s="1"/>
  <c r="C82"/>
  <c r="C20" s="1"/>
  <c r="E165"/>
  <c r="F204"/>
  <c r="F18" s="1"/>
  <c r="G204"/>
  <c r="G18" s="1"/>
  <c r="E17"/>
  <c r="G17"/>
  <c r="H17"/>
  <c r="F17"/>
  <c r="D17"/>
  <c r="G139"/>
  <c r="F139"/>
  <c r="F94"/>
  <c r="E94"/>
  <c r="H94"/>
  <c r="D94"/>
  <c r="G94"/>
  <c r="E82"/>
  <c r="E20" s="1"/>
  <c r="E21"/>
  <c r="H82"/>
  <c r="H20" s="1"/>
  <c r="H21"/>
  <c r="D82"/>
  <c r="D20" s="1"/>
  <c r="D21"/>
  <c r="G21"/>
  <c r="G82"/>
  <c r="G20" s="1"/>
  <c r="F82"/>
  <c r="F20" s="1"/>
  <c r="F27"/>
  <c r="F13" s="1"/>
  <c r="E27"/>
  <c r="E13" s="1"/>
  <c r="G27"/>
  <c r="G13" s="1"/>
  <c r="C139"/>
  <c r="C165"/>
  <c r="C17"/>
  <c r="C204"/>
  <c r="C18" s="1"/>
  <c r="C94"/>
  <c r="D93" l="1"/>
  <c r="D57" s="1"/>
  <c r="D49" s="1"/>
  <c r="D48" s="1"/>
  <c r="D14" s="1"/>
  <c r="D12" s="1"/>
  <c r="D11" s="1"/>
  <c r="E93"/>
  <c r="H93"/>
  <c r="H57" s="1"/>
  <c r="H49" s="1"/>
  <c r="H48" s="1"/>
  <c r="H26" s="1"/>
  <c r="H25" s="1"/>
  <c r="C93"/>
  <c r="C57" s="1"/>
  <c r="C49" s="1"/>
  <c r="C48" s="1"/>
  <c r="C14" s="1"/>
  <c r="C24" s="1"/>
  <c r="C23" s="1"/>
  <c r="G93"/>
  <c r="G57" s="1"/>
  <c r="G49" s="1"/>
  <c r="G48" s="1"/>
  <c r="G91" s="1"/>
  <c r="F93"/>
  <c r="F57" s="1"/>
  <c r="F49" s="1"/>
  <c r="F48" s="1"/>
  <c r="D26" l="1"/>
  <c r="D25" s="1"/>
  <c r="D91"/>
  <c r="C26"/>
  <c r="C25" s="1"/>
  <c r="C91"/>
  <c r="E57"/>
  <c r="D24"/>
  <c r="D23" s="1"/>
  <c r="H91"/>
  <c r="H14"/>
  <c r="H12" s="1"/>
  <c r="G26"/>
  <c r="G25" s="1"/>
  <c r="G14"/>
  <c r="F14"/>
  <c r="F26"/>
  <c r="F25" s="1"/>
  <c r="F91"/>
  <c r="C12"/>
  <c r="C11" s="1"/>
  <c r="H11" l="1"/>
  <c r="E49"/>
  <c r="H24"/>
  <c r="G24"/>
  <c r="G12"/>
  <c r="F24"/>
  <c r="F23" s="1"/>
  <c r="F12"/>
  <c r="F11" s="1"/>
  <c r="H23" l="1"/>
  <c r="G11"/>
  <c r="G23"/>
  <c r="E48"/>
  <c r="E14" l="1"/>
  <c r="E91"/>
  <c r="E26"/>
  <c r="E12" l="1"/>
  <c r="E24"/>
  <c r="E25"/>
  <c r="E11" l="1"/>
  <c r="E23"/>
</calcChain>
</file>

<file path=xl/sharedStrings.xml><?xml version="1.0" encoding="utf-8"?>
<sst xmlns="http://schemas.openxmlformats.org/spreadsheetml/2006/main" count="561" uniqueCount="505">
  <si>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</si>
  <si>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</si>
  <si>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</si>
  <si>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</si>
  <si>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</si>
  <si>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</si>
  <si>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</si>
  <si>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</si>
  <si>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</si>
  <si>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</si>
  <si>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</si>
  <si>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</si>
  <si>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</si>
  <si>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</si>
  <si>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</si>
  <si>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</si>
  <si>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</si>
  <si>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</si>
  <si>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</si>
  <si>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</si>
  <si>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</si>
  <si>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</si>
  <si>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</si>
  <si>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</si>
  <si>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</si>
  <si>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</si>
  <si>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</si>
  <si>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</si>
  <si>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</si>
  <si>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</si>
  <si>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</si>
  <si>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</si>
  <si>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</si>
  <si>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</si>
  <si>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</si>
  <si>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</si>
  <si>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</si>
  <si>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</si>
  <si>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</si>
  <si>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</si>
  <si>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</si>
  <si>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</si>
  <si>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</si>
  <si>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</si>
  <si>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</si>
  <si>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</si>
  <si>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</si>
  <si>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</si>
  <si>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</si>
  <si>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</si>
  <si>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</si>
  <si>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</si>
  <si>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</si>
  <si>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</si>
  <si>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</si>
  <si>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</si>
  <si>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</si>
  <si>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</si>
  <si>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</si>
  <si>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</si>
  <si>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</si>
  <si>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</si>
  <si>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</si>
  <si>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</si>
  <si>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</si>
  <si>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</si>
  <si>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</si>
  <si>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</si>
  <si>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</si>
  <si>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</si>
  <si>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</si>
  <si>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</si>
  <si>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</si>
  <si>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</si>
  <si>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</si>
  <si>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</si>
  <si>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</si>
  <si>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</si>
  <si>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</si>
  <si>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</si>
  <si>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</si>
  <si>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</si>
  <si>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</si>
  <si>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</si>
  <si>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</si>
  <si>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</si>
  <si>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</si>
  <si>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</si>
  <si>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</si>
  <si>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</si>
  <si>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</si>
  <si>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</si>
  <si>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</si>
  <si>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</si>
  <si>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</si>
  <si>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</si>
  <si>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</si>
  <si>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</si>
  <si>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</si>
  <si>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</si>
  <si>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</si>
  <si>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</si>
  <si>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</si>
  <si>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</si>
  <si>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</si>
  <si>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</si>
  <si>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</si>
  <si>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</si>
  <si>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</si>
  <si>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</si>
  <si>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</si>
  <si>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</si>
  <si>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</si>
  <si>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</si>
  <si>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</si>
  <si>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</si>
  <si>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</si>
  <si>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</si>
  <si>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</si>
  <si>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</si>
  <si>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</si>
  <si>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</si>
  <si>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</si>
  <si>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</si>
  <si>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</si>
  <si>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</si>
  <si>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</si>
  <si>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</si>
  <si>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</si>
  <si>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</si>
  <si>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</si>
  <si>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</si>
  <si>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</si>
  <si>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</si>
  <si>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</si>
  <si>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</si>
  <si>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</si>
  <si>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</si>
  <si>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</si>
  <si>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</si>
  <si>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</si>
  <si>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</si>
  <si>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</si>
  <si>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</si>
  <si>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</si>
  <si>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</si>
  <si>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</si>
  <si>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</si>
  <si>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</si>
  <si>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</si>
  <si>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</si>
  <si>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</si>
  <si>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</si>
  <si>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</si>
  <si>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</si>
  <si>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</si>
  <si>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</si>
  <si>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</si>
  <si>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</si>
  <si>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</si>
  <si>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</si>
  <si>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</si>
  <si>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</si>
  <si>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</si>
  <si>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</si>
  <si>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</si>
  <si>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</si>
  <si>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</si>
  <si>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</si>
  <si>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</si>
  <si>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</si>
  <si>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</si>
  <si>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</si>
  <si>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</si>
  <si>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</si>
  <si>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</si>
  <si>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</si>
  <si>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</si>
  <si>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</si>
  <si>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</si>
  <si>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</si>
  <si>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</si>
  <si>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</si>
  <si>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</si>
  <si>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</si>
  <si>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</si>
  <si>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</si>
  <si>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</si>
  <si>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</si>
  <si>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</si>
  <si>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</si>
  <si>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</si>
  <si>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</si>
  <si>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</si>
  <si>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</si>
  <si>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</si>
  <si>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</si>
  <si>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</si>
  <si>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</si>
  <si>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</si>
  <si>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</si>
  <si>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</si>
  <si>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</si>
  <si>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</si>
  <si>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</si>
  <si>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</si>
  <si>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</si>
  <si>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</si>
  <si>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</si>
  <si>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</si>
  <si>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</si>
  <si>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</si>
  <si>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</si>
  <si>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</si>
  <si>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</si>
  <si>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</si>
  <si>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</si>
  <si>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</si>
  <si>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</si>
  <si>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</si>
  <si>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</si>
  <si>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</si>
  <si>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</si>
  <si>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</si>
  <si>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</si>
  <si>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</si>
  <si>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</si>
  <si>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</si>
  <si>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</si>
  <si>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</si>
  <si>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</si>
  <si>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</si>
  <si>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</si>
  <si>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</si>
  <si>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</si>
  <si>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</si>
  <si>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</si>
  <si>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</si>
  <si>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</si>
  <si>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</si>
  <si>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</si>
  <si>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</si>
  <si>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</si>
  <si>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</si>
  <si>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</si>
  <si>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</si>
  <si>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</si>
  <si>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</si>
  <si>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</si>
  <si>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</si>
  <si>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</si>
  <si>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</si>
  <si>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</si>
  <si>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</si>
  <si>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</si>
  <si>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</si>
  <si>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</si>
  <si>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</si>
  <si>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</si>
  <si>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</si>
  <si>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</si>
  <si>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</si>
  <si>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</si>
  <si>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</si>
  <si>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</si>
  <si>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</si>
  <si>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</si>
  <si>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</si>
  <si>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</si>
  <si>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</si>
  <si>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</si>
  <si>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</si>
  <si>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</si>
  <si>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</si>
  <si>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</si>
  <si>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</si>
  <si>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</si>
  <si>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</si>
  <si>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</si>
  <si>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</si>
  <si>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</si>
  <si>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</si>
  <si>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</si>
  <si>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</si>
  <si>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</si>
  <si>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</si>
  <si>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</si>
  <si>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</si>
  <si>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</si>
  <si>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</si>
  <si>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</si>
  <si>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</si>
  <si>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</si>
  <si>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</si>
  <si>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</si>
  <si>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</si>
  <si>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</si>
  <si>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</si>
  <si>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</si>
  <si>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</si>
  <si>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</si>
  <si>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</si>
  <si>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</si>
  <si>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</si>
  <si>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</si>
  <si>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</si>
  <si>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</si>
  <si>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</si>
  <si>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</si>
  <si>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</si>
  <si>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</si>
  <si>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</si>
  <si>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</si>
  <si>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</si>
  <si>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</si>
  <si>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</si>
  <si>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</si>
  <si>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</si>
  <si>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</si>
  <si>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</si>
  <si>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</si>
  <si>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</si>
  <si>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</si>
  <si>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</si>
  <si>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</si>
  <si>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</si>
  <si>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</si>
  <si>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</si>
  <si>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</si>
  <si>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</si>
  <si>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</si>
  <si>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</si>
  <si>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</si>
  <si>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</si>
  <si>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</si>
  <si>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</si>
  <si>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</si>
  <si>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</si>
  <si>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</si>
  <si>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</si>
  <si>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</si>
  <si>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</si>
  <si>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</si>
  <si>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</si>
  <si>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</si>
  <si>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</si>
  <si>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</si>
  <si>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</si>
  <si>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</si>
  <si>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</si>
  <si>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</si>
  <si>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</si>
  <si>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</si>
  <si>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</si>
  <si>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</si>
  <si>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</si>
  <si>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</si>
  <si>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</si>
  <si>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</si>
  <si>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</si>
  <si>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</si>
  <si>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</si>
  <si>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</si>
  <si>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</si>
  <si>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</si>
  <si>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</si>
  <si>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</si>
  <si>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</si>
  <si>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</si>
  <si>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</si>
  <si>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</si>
  <si>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</si>
  <si>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</si>
  <si>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</si>
  <si>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</si>
  <si>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</si>
  <si>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</si>
  <si>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</si>
  <si>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</si>
  <si>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</si>
  <si>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</si>
  <si>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</si>
  <si>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</si>
  <si>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</si>
  <si>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</si>
  <si>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</si>
  <si>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</si>
  <si>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</si>
  <si>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</si>
  <si>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</si>
  <si>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</si>
  <si>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</si>
  <si>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</si>
  <si>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</si>
  <si>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</si>
  <si>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</si>
  <si>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</si>
  <si>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</si>
  <si>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</si>
  <si>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</si>
  <si>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</si>
  <si>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</si>
  <si>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</si>
  <si>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</si>
  <si>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</si>
  <si>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</si>
  <si>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</si>
  <si>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</si>
  <si>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</si>
  <si>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</si>
  <si>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</si>
  <si>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</si>
  <si>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</si>
  <si>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</si>
  <si>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</si>
  <si>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</si>
  <si>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</si>
  <si>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</si>
  <si>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</si>
  <si>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</si>
  <si>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</si>
  <si>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</si>
  <si>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</si>
  <si>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</si>
  <si>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</si>
  <si>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</si>
  <si>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</si>
  <si>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</si>
  <si>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</si>
  <si>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</si>
  <si>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</si>
  <si>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</si>
  <si>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</si>
  <si>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</si>
  <si>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</si>
  <si>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</si>
  <si>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</si>
  <si>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</si>
  <si>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</si>
  <si>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</si>
  <si>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</si>
  <si>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</si>
  <si>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</si>
  <si>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</si>
  <si>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</si>
  <si>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</si>
  <si>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</si>
  <si>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</si>
  <si>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</si>
  <si>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</si>
  <si>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</si>
  <si>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</si>
  <si>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</si>
  <si>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</si>
  <si>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</si>
  <si>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</si>
  <si>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</si>
  <si>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</si>
  <si>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</si>
  <si>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</si>
  <si>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</si>
  <si>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</si>
  <si>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</si>
  <si>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</si>
  <si>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</si>
  <si>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</si>
  <si>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</si>
  <si>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</si>
  <si>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</si>
  <si>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</si>
  <si>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</si>
  <si>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</si>
  <si>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</si>
  <si>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</si>
  <si>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</si>
  <si>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</si>
  <si>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</si>
  <si>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</si>
  <si>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</si>
  <si>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</si>
  <si>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</si>
  <si>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</si>
  <si>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</si>
  <si>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</si>
  <si>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</si>
  <si>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</si>
  <si>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</si>
  <si>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</si>
  <si>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</si>
  <si>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</si>
  <si>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</si>
  <si>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</si>
  <si>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</si>
  <si>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</si>
  <si>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</si>
  <si>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</si>
  <si>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DIRECTOR GENERAL</t>
  </si>
  <si>
    <t>TATU DRAGOS</t>
  </si>
  <si>
    <t xml:space="preserve"> p DIRECTOR ECONOMIC</t>
  </si>
  <si>
    <t xml:space="preserve">Kisgyörgy Emese </t>
  </si>
  <si>
    <t xml:space="preserve">CASA DE ASIGURARI DE SANATTE COVASNA </t>
  </si>
  <si>
    <t>CONT DE EXECUTIE CHELTUIELI  FEBRUARIE  2021</t>
  </si>
  <si>
    <t>CONT DE EXECUTIE VENITURI FEBRUARIE  2021</t>
  </si>
  <si>
    <t>NR. 2433/12.03.2021</t>
  </si>
  <si>
    <t>CASA DE ASIGURARI DE SANATATE COVASNA</t>
  </si>
</sst>
</file>

<file path=xl/styles.xml><?xml version="1.0" encoding="utf-8"?>
<styleSheet xmlns="http://schemas.openxmlformats.org/spreadsheetml/2006/main">
  <numFmts count="2">
    <numFmt numFmtId="164" formatCode="#,##0.00_ ;[Red]\-#,##0.00\ "/>
    <numFmt numFmtId="165" formatCode="#,##0.0"/>
  </numFmts>
  <fonts count="19">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1">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4" fontId="6" fillId="0" borderId="0" xfId="0" applyNumberFormat="1" applyFont="1" applyFill="1"/>
    <xf numFmtId="3" fontId="3" fillId="0" borderId="0" xfId="0" applyNumberFormat="1" applyFont="1" applyAlignment="1">
      <alignment horizontal="center"/>
    </xf>
    <xf numFmtId="3" fontId="3" fillId="0" borderId="0" xfId="0" applyNumberFormat="1" applyFont="1"/>
    <xf numFmtId="0" fontId="3" fillId="0" borderId="0" xfId="0" applyFont="1" applyFill="1" applyAlignment="1">
      <alignment horizontal="left" wrapText="1"/>
    </xf>
    <xf numFmtId="0" fontId="18" fillId="0" borderId="0" xfId="0" applyFont="1" applyFill="1" applyAlignment="1">
      <alignment horizontal="left" wrapText="1"/>
    </xf>
    <xf numFmtId="3" fontId="3" fillId="0" borderId="0" xfId="0" applyNumberFormat="1" applyFont="1" applyAlignment="1">
      <alignment horizontal="center"/>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xf numFmtId="49" fontId="3" fillId="0" borderId="0" xfId="0" applyNumberFormat="1" applyFont="1" applyFill="1" applyBorder="1" applyAlignment="1">
      <alignment horizontal="left" vertical="top" wrapText="1"/>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R108"/>
  <sheetViews>
    <sheetView view="pageBreakPreview" zoomScale="60" workbookViewId="0">
      <pane xSplit="4" ySplit="8" topLeftCell="F48" activePane="bottomRight" state="frozen"/>
      <selection activeCell="C79" sqref="C79:E79"/>
      <selection pane="topRight" activeCell="C79" sqref="C79:E79"/>
      <selection pane="bottomLeft" activeCell="C79" sqref="C79:E79"/>
      <selection pane="bottomRight" activeCell="B7" sqref="B7"/>
    </sheetView>
  </sheetViews>
  <sheetFormatPr defaultRowHeight="15"/>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2.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30" customHeight="1">
      <c r="A1" s="105" t="s">
        <v>504</v>
      </c>
      <c r="B1" s="105"/>
    </row>
    <row r="2" spans="1:150" ht="18.75" customHeight="1">
      <c r="A2" s="104" t="s">
        <v>503</v>
      </c>
      <c r="B2" s="104"/>
    </row>
    <row r="3" spans="1:150" ht="20.25">
      <c r="B3" s="54" t="s">
        <v>502</v>
      </c>
      <c r="C3" s="54"/>
      <c r="D3" s="55"/>
      <c r="E3" s="55"/>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row>
    <row r="4" spans="1:150" ht="17.25" customHeight="1">
      <c r="B4" s="57"/>
      <c r="C4" s="57"/>
      <c r="D4" s="55"/>
      <c r="E4" s="55"/>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row>
    <row r="5" spans="1:150">
      <c r="A5" s="58"/>
      <c r="B5" s="59"/>
      <c r="C5" s="59"/>
      <c r="D5" s="6"/>
      <c r="E5" s="6"/>
      <c r="F5" s="6"/>
      <c r="G5" s="6"/>
      <c r="EG5" s="60"/>
    </row>
    <row r="6" spans="1:150" ht="12.75" customHeight="1">
      <c r="B6" s="56"/>
      <c r="C6" s="56"/>
      <c r="D6" s="6"/>
      <c r="E6" s="6"/>
      <c r="F6" s="6"/>
      <c r="G6" s="99" t="s">
        <v>0</v>
      </c>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9"/>
      <c r="DJ6" s="109"/>
      <c r="DK6" s="109"/>
      <c r="DL6" s="109"/>
      <c r="DM6" s="109"/>
      <c r="DN6" s="108"/>
      <c r="DO6" s="108"/>
      <c r="DP6" s="108"/>
      <c r="DQ6" s="108"/>
      <c r="DR6" s="108"/>
      <c r="DS6" s="108"/>
      <c r="DT6" s="108"/>
      <c r="DU6" s="108"/>
      <c r="DV6" s="108"/>
      <c r="DW6" s="108"/>
      <c r="DX6" s="108"/>
      <c r="DY6" s="108"/>
      <c r="DZ6" s="108"/>
      <c r="EA6" s="108"/>
      <c r="EB6" s="108"/>
      <c r="EC6" s="108"/>
      <c r="ED6" s="108"/>
      <c r="EE6" s="108"/>
      <c r="EF6" s="108"/>
      <c r="EG6" s="108"/>
    </row>
    <row r="7" spans="1:150" ht="90">
      <c r="A7" s="12" t="s">
        <v>1</v>
      </c>
      <c r="B7" s="12" t="s">
        <v>2</v>
      </c>
      <c r="C7" s="12" t="s">
        <v>3</v>
      </c>
      <c r="D7" s="12" t="s">
        <v>4</v>
      </c>
      <c r="E7" s="12" t="s">
        <v>5</v>
      </c>
      <c r="F7" s="11" t="s">
        <v>6</v>
      </c>
      <c r="G7" s="11" t="s">
        <v>7</v>
      </c>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row>
    <row r="8" spans="1:150" s="64" customFormat="1">
      <c r="A8" s="15"/>
      <c r="B8" s="62"/>
      <c r="C8" s="62"/>
      <c r="D8" s="15"/>
      <c r="E8" s="15"/>
      <c r="F8" s="15"/>
      <c r="G8" s="15"/>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4"/>
      <c r="EI8" s="4"/>
      <c r="EJ8" s="4"/>
      <c r="EK8" s="4"/>
      <c r="EL8" s="4"/>
      <c r="EM8" s="4"/>
      <c r="EN8" s="4"/>
      <c r="EO8" s="4"/>
      <c r="EP8" s="4"/>
      <c r="EQ8" s="4"/>
      <c r="ER8" s="4"/>
      <c r="ES8" s="4"/>
      <c r="ET8" s="4"/>
    </row>
    <row r="9" spans="1:150">
      <c r="A9" s="65" t="s">
        <v>8</v>
      </c>
      <c r="B9" s="66" t="s">
        <v>9</v>
      </c>
      <c r="C9" s="86">
        <f>+C10+C66+C103+C93+C90</f>
        <v>0</v>
      </c>
      <c r="D9" s="86">
        <f t="shared" ref="D9:G9" si="0">+D10+D66+D103+D93+D90</f>
        <v>47800770</v>
      </c>
      <c r="E9" s="86">
        <f t="shared" si="0"/>
        <v>0</v>
      </c>
      <c r="F9" s="86">
        <f t="shared" si="0"/>
        <v>31702815.990000002</v>
      </c>
      <c r="G9" s="86">
        <f t="shared" si="0"/>
        <v>15695179.58</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c r="A10" s="65" t="s">
        <v>10</v>
      </c>
      <c r="B10" s="66" t="s">
        <v>11</v>
      </c>
      <c r="C10" s="86">
        <f>+C16+C53+C11</f>
        <v>0</v>
      </c>
      <c r="D10" s="86">
        <f t="shared" ref="D10:G10" si="1">+D16+D53+D11</f>
        <v>47133000</v>
      </c>
      <c r="E10" s="86">
        <f t="shared" si="1"/>
        <v>0</v>
      </c>
      <c r="F10" s="86">
        <f t="shared" si="1"/>
        <v>31885819.990000002</v>
      </c>
      <c r="G10" s="86">
        <f t="shared" si="1"/>
        <v>15278395.58</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c r="A11" s="65" t="s">
        <v>12</v>
      </c>
      <c r="B11" s="66" t="s">
        <v>13</v>
      </c>
      <c r="C11" s="86">
        <f>+C12+C13+C14+C15</f>
        <v>0</v>
      </c>
      <c r="D11" s="86">
        <f t="shared" ref="D11:G11" si="2">+D12+D13+D14+D15</f>
        <v>0</v>
      </c>
      <c r="E11" s="86">
        <f t="shared" si="2"/>
        <v>0</v>
      </c>
      <c r="F11" s="86">
        <f t="shared" si="2"/>
        <v>0</v>
      </c>
      <c r="G11" s="86">
        <f t="shared" si="2"/>
        <v>0</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45">
      <c r="A12" s="65" t="s">
        <v>14</v>
      </c>
      <c r="B12" s="66" t="s">
        <v>15</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c r="A13" s="65" t="s">
        <v>16</v>
      </c>
      <c r="B13" s="66" t="s">
        <v>17</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ht="30">
      <c r="A14" s="65" t="s">
        <v>18</v>
      </c>
      <c r="B14" s="66" t="s">
        <v>19</v>
      </c>
      <c r="C14" s="86"/>
      <c r="D14" s="86"/>
      <c r="E14" s="86"/>
      <c r="F14" s="86"/>
      <c r="G14" s="86"/>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ht="45">
      <c r="A15" s="65" t="s">
        <v>20</v>
      </c>
      <c r="B15" s="66" t="s">
        <v>21</v>
      </c>
      <c r="C15" s="86"/>
      <c r="D15" s="86"/>
      <c r="E15" s="86"/>
      <c r="F15" s="86"/>
      <c r="G15" s="86"/>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c r="A16" s="65" t="s">
        <v>22</v>
      </c>
      <c r="B16" s="66" t="s">
        <v>23</v>
      </c>
      <c r="C16" s="86">
        <f>+C17+C29</f>
        <v>0</v>
      </c>
      <c r="D16" s="86">
        <f t="shared" ref="D16:G16" si="3">+D17+D29</f>
        <v>47070000</v>
      </c>
      <c r="E16" s="86">
        <f t="shared" si="3"/>
        <v>0</v>
      </c>
      <c r="F16" s="86">
        <f t="shared" si="3"/>
        <v>31874186.23</v>
      </c>
      <c r="G16" s="86">
        <f t="shared" si="3"/>
        <v>15272628.68</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c r="A17" s="65" t="s">
        <v>24</v>
      </c>
      <c r="B17" s="66" t="s">
        <v>25</v>
      </c>
      <c r="C17" s="86">
        <f>+C18+C25+C28</f>
        <v>0</v>
      </c>
      <c r="D17" s="86">
        <f t="shared" ref="D17:G17" si="4">+D18+D25+D28</f>
        <v>2022000</v>
      </c>
      <c r="E17" s="86">
        <f t="shared" si="4"/>
        <v>0</v>
      </c>
      <c r="F17" s="86">
        <f t="shared" si="4"/>
        <v>1522301.23</v>
      </c>
      <c r="G17" s="86">
        <f t="shared" si="4"/>
        <v>724513.68</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row>
    <row r="18" spans="1:174" ht="30">
      <c r="A18" s="65" t="s">
        <v>26</v>
      </c>
      <c r="B18" s="66" t="s">
        <v>27</v>
      </c>
      <c r="C18" s="86">
        <f>C19+C20+C22+C23+C24+C21</f>
        <v>0</v>
      </c>
      <c r="D18" s="86">
        <f t="shared" ref="D18:G18" si="5">D19+D20+D22+D23+D24+D21</f>
        <v>36000</v>
      </c>
      <c r="E18" s="86">
        <f t="shared" si="5"/>
        <v>0</v>
      </c>
      <c r="F18" s="86">
        <f t="shared" si="5"/>
        <v>43173</v>
      </c>
      <c r="G18" s="86">
        <f t="shared" si="5"/>
        <v>3964</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row>
    <row r="19" spans="1:174" s="56" customFormat="1" ht="30">
      <c r="A19" s="67" t="s">
        <v>28</v>
      </c>
      <c r="B19" s="68" t="s">
        <v>29</v>
      </c>
      <c r="C19" s="45"/>
      <c r="D19" s="86">
        <v>36000</v>
      </c>
      <c r="E19" s="86"/>
      <c r="F19" s="45">
        <v>43173</v>
      </c>
      <c r="G19" s="45">
        <v>3964</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c r="A20" s="67" t="s">
        <v>30</v>
      </c>
      <c r="B20" s="68" t="s">
        <v>31</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c r="A21" s="67" t="s">
        <v>32</v>
      </c>
      <c r="B21" s="68" t="s">
        <v>33</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30">
      <c r="A22" s="67" t="s">
        <v>34</v>
      </c>
      <c r="B22" s="68" t="s">
        <v>35</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30">
      <c r="A23" s="67" t="s">
        <v>36</v>
      </c>
      <c r="B23" s="68" t="s">
        <v>37</v>
      </c>
      <c r="C23" s="45"/>
      <c r="D23" s="86"/>
      <c r="E23" s="86"/>
      <c r="F23" s="45"/>
      <c r="G23" s="45"/>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43.5" customHeight="1">
      <c r="A24" s="67" t="s">
        <v>38</v>
      </c>
      <c r="B24" s="69" t="s">
        <v>39</v>
      </c>
      <c r="C24" s="45"/>
      <c r="D24" s="86"/>
      <c r="E24" s="86"/>
      <c r="F24" s="45"/>
      <c r="G24" s="45"/>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17.25">
      <c r="A25" s="65" t="s">
        <v>40</v>
      </c>
      <c r="B25" s="70" t="s">
        <v>41</v>
      </c>
      <c r="C25" s="86">
        <f>C26+C27</f>
        <v>0</v>
      </c>
      <c r="D25" s="86">
        <f t="shared" ref="D25:G25" si="6">D26+D27</f>
        <v>3000</v>
      </c>
      <c r="E25" s="86">
        <f t="shared" si="6"/>
        <v>0</v>
      </c>
      <c r="F25" s="86">
        <f t="shared" si="6"/>
        <v>-23</v>
      </c>
      <c r="G25" s="86">
        <f t="shared" si="6"/>
        <v>-2941</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c r="A26" s="67" t="s">
        <v>42</v>
      </c>
      <c r="B26" s="69" t="s">
        <v>43</v>
      </c>
      <c r="C26" s="45"/>
      <c r="D26" s="86">
        <v>3000</v>
      </c>
      <c r="E26" s="86"/>
      <c r="F26" s="45">
        <v>-23</v>
      </c>
      <c r="G26" s="45">
        <v>-2941</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33">
      <c r="A27" s="67" t="s">
        <v>44</v>
      </c>
      <c r="B27" s="69" t="s">
        <v>45</v>
      </c>
      <c r="C27" s="45"/>
      <c r="D27" s="86"/>
      <c r="E27" s="86"/>
      <c r="F27" s="45"/>
      <c r="G27" s="45"/>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33">
      <c r="A28" s="67" t="s">
        <v>46</v>
      </c>
      <c r="B28" s="69" t="s">
        <v>47</v>
      </c>
      <c r="C28" s="45"/>
      <c r="D28" s="86">
        <v>1983000</v>
      </c>
      <c r="E28" s="86"/>
      <c r="F28" s="45">
        <v>1479151.23</v>
      </c>
      <c r="G28" s="45">
        <v>723490.68</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c r="A29" s="65" t="s">
        <v>48</v>
      </c>
      <c r="B29" s="66" t="s">
        <v>49</v>
      </c>
      <c r="C29" s="86">
        <f>C30+C36+C52+C37+C38+C39+C40+C41+C42+C43+C44+C45+C46+C47+C48+C49+C50+C51</f>
        <v>0</v>
      </c>
      <c r="D29" s="86">
        <f t="shared" ref="D29:G29" si="7">D30+D36+D52+D37+D38+D39+D40+D41+D42+D43+D44+D45+D46+D47+D48+D49+D50+D51</f>
        <v>45048000</v>
      </c>
      <c r="E29" s="86">
        <f t="shared" si="7"/>
        <v>0</v>
      </c>
      <c r="F29" s="86">
        <f t="shared" si="7"/>
        <v>30351885</v>
      </c>
      <c r="G29" s="86">
        <f t="shared" si="7"/>
        <v>14548115</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c r="A30" s="65" t="s">
        <v>50</v>
      </c>
      <c r="B30" s="66" t="s">
        <v>51</v>
      </c>
      <c r="C30" s="86">
        <f>C31+C32+C33+C34+C35</f>
        <v>0</v>
      </c>
      <c r="D30" s="86">
        <f t="shared" ref="D30:G30" si="8">D31+D32+D33+D34+D35</f>
        <v>43371000</v>
      </c>
      <c r="E30" s="86">
        <f t="shared" si="8"/>
        <v>0</v>
      </c>
      <c r="F30" s="86">
        <f t="shared" si="8"/>
        <v>29557677</v>
      </c>
      <c r="G30" s="86">
        <f t="shared" si="8"/>
        <v>14102338</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30">
      <c r="A31" s="67" t="s">
        <v>52</v>
      </c>
      <c r="B31" s="68" t="s">
        <v>53</v>
      </c>
      <c r="C31" s="45"/>
      <c r="D31" s="86">
        <v>43371000</v>
      </c>
      <c r="E31" s="86"/>
      <c r="F31" s="45">
        <v>29521132</v>
      </c>
      <c r="G31" s="45">
        <v>14082507</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66">
      <c r="A32" s="67" t="s">
        <v>54</v>
      </c>
      <c r="B32" s="69" t="s">
        <v>55</v>
      </c>
      <c r="C32" s="45"/>
      <c r="D32" s="86"/>
      <c r="E32" s="86"/>
      <c r="F32" s="45">
        <v>36545</v>
      </c>
      <c r="G32" s="45">
        <v>19831</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ht="27.75" customHeight="1">
      <c r="A33" s="67" t="s">
        <v>56</v>
      </c>
      <c r="B33" s="68" t="s">
        <v>57</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c r="A34" s="67" t="s">
        <v>58</v>
      </c>
      <c r="B34" s="68" t="s">
        <v>59</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c r="A35" s="67" t="s">
        <v>60</v>
      </c>
      <c r="B35" s="68" t="s">
        <v>61</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c r="A36" s="67" t="s">
        <v>62</v>
      </c>
      <c r="B36" s="68" t="s">
        <v>63</v>
      </c>
      <c r="C36" s="45"/>
      <c r="D36" s="86"/>
      <c r="E36" s="86"/>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28.5">
      <c r="A37" s="67" t="s">
        <v>64</v>
      </c>
      <c r="B37" s="71" t="s">
        <v>65</v>
      </c>
      <c r="C37" s="45"/>
      <c r="D37" s="86"/>
      <c r="E37" s="86"/>
      <c r="F37" s="45"/>
      <c r="G37" s="4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c r="A38" s="67" t="s">
        <v>66</v>
      </c>
      <c r="B38" s="68" t="s">
        <v>67</v>
      </c>
      <c r="C38" s="45"/>
      <c r="D38" s="86"/>
      <c r="E38" s="86"/>
      <c r="F38" s="45">
        <v>14</v>
      </c>
      <c r="G38" s="45">
        <v>7</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c r="A39" s="67" t="s">
        <v>68</v>
      </c>
      <c r="B39" s="68" t="s">
        <v>69</v>
      </c>
      <c r="C39" s="45"/>
      <c r="D39" s="86"/>
      <c r="E39" s="86"/>
      <c r="F39" s="45">
        <v>4</v>
      </c>
      <c r="G39" s="45">
        <v>2</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45">
      <c r="A40" s="67" t="s">
        <v>70</v>
      </c>
      <c r="B40" s="68" t="s">
        <v>71</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60">
      <c r="A41" s="67" t="s">
        <v>72</v>
      </c>
      <c r="B41" s="68" t="s">
        <v>73</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60">
      <c r="A42" s="67" t="s">
        <v>74</v>
      </c>
      <c r="B42" s="68" t="s">
        <v>75</v>
      </c>
      <c r="C42" s="45"/>
      <c r="D42" s="86"/>
      <c r="E42" s="86"/>
      <c r="F42" s="45"/>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45">
      <c r="A43" s="67" t="s">
        <v>76</v>
      </c>
      <c r="B43" s="68" t="s">
        <v>77</v>
      </c>
      <c r="C43" s="45"/>
      <c r="D43" s="86"/>
      <c r="E43" s="86"/>
      <c r="F43" s="45"/>
      <c r="G43" s="45"/>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45">
      <c r="A44" s="67" t="s">
        <v>78</v>
      </c>
      <c r="B44" s="68" t="s">
        <v>79</v>
      </c>
      <c r="C44" s="45"/>
      <c r="D44" s="86">
        <v>3000</v>
      </c>
      <c r="E44" s="86"/>
      <c r="F44" s="45">
        <v>16332</v>
      </c>
      <c r="G44" s="45">
        <v>5601</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30" customHeight="1">
      <c r="A45" s="67" t="s">
        <v>80</v>
      </c>
      <c r="B45" s="68" t="s">
        <v>81</v>
      </c>
      <c r="C45" s="45"/>
      <c r="D45" s="86"/>
      <c r="E45" s="86"/>
      <c r="F45" s="45">
        <v>610</v>
      </c>
      <c r="G45" s="45">
        <v>598</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c r="A46" s="67" t="s">
        <v>82</v>
      </c>
      <c r="B46" s="68" t="s">
        <v>83</v>
      </c>
      <c r="C46" s="45"/>
      <c r="D46" s="86">
        <v>87000</v>
      </c>
      <c r="E46" s="86"/>
      <c r="F46" s="45">
        <v>96298</v>
      </c>
      <c r="G46" s="45">
        <v>47880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c r="A47" s="67" t="s">
        <v>84</v>
      </c>
      <c r="B47" s="68" t="s">
        <v>85</v>
      </c>
      <c r="C47" s="45"/>
      <c r="D47" s="86">
        <v>3000</v>
      </c>
      <c r="E47" s="86"/>
      <c r="F47" s="45">
        <v>9422</v>
      </c>
      <c r="G47" s="45">
        <v>4045</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c r="A48" s="72" t="s">
        <v>86</v>
      </c>
      <c r="B48" s="73" t="s">
        <v>87</v>
      </c>
      <c r="C48" s="45"/>
      <c r="D48" s="86"/>
      <c r="E48" s="86"/>
      <c r="F48" s="45"/>
      <c r="G48" s="45"/>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74" s="56" customFormat="1">
      <c r="A49" s="72" t="s">
        <v>88</v>
      </c>
      <c r="B49" s="73" t="s">
        <v>89</v>
      </c>
      <c r="C49" s="45"/>
      <c r="D49" s="86"/>
      <c r="E49" s="86"/>
      <c r="F49" s="45"/>
      <c r="G49" s="45"/>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c r="EU49" s="5"/>
      <c r="EV49" s="5"/>
      <c r="EW49" s="5"/>
      <c r="EX49" s="5"/>
      <c r="EY49" s="5"/>
      <c r="EZ49" s="5"/>
      <c r="FA49" s="5"/>
      <c r="FB49" s="5"/>
      <c r="FC49" s="5"/>
      <c r="FD49" s="5"/>
      <c r="FE49" s="5"/>
      <c r="FF49" s="5"/>
      <c r="FG49" s="5"/>
      <c r="FH49" s="5"/>
      <c r="FI49" s="5"/>
      <c r="FJ49" s="5"/>
      <c r="FK49" s="5"/>
      <c r="FL49" s="5"/>
      <c r="FM49" s="5"/>
      <c r="FN49" s="5"/>
      <c r="FO49" s="5"/>
      <c r="FP49" s="5"/>
      <c r="FQ49" s="5"/>
      <c r="FR49" s="5"/>
    </row>
    <row r="50" spans="1:174" s="56" customFormat="1" ht="45">
      <c r="A50" s="72" t="s">
        <v>90</v>
      </c>
      <c r="B50" s="73" t="s">
        <v>91</v>
      </c>
      <c r="C50" s="45"/>
      <c r="D50" s="86">
        <v>27000</v>
      </c>
      <c r="E50" s="86"/>
      <c r="F50" s="45">
        <v>19814</v>
      </c>
      <c r="G50" s="45">
        <v>7946</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c r="EU50" s="5"/>
      <c r="EV50" s="5"/>
      <c r="EW50" s="5"/>
      <c r="EX50" s="5"/>
      <c r="EY50" s="5"/>
      <c r="EZ50" s="5"/>
      <c r="FA50" s="5"/>
      <c r="FB50" s="5"/>
      <c r="FC50" s="5"/>
      <c r="FD50" s="5"/>
      <c r="FE50" s="5"/>
      <c r="FF50" s="5"/>
      <c r="FG50" s="5"/>
      <c r="FH50" s="5"/>
      <c r="FI50" s="5"/>
      <c r="FJ50" s="5"/>
      <c r="FK50" s="5"/>
      <c r="FL50" s="5"/>
      <c r="FM50" s="5"/>
      <c r="FN50" s="5"/>
      <c r="FO50" s="5"/>
      <c r="FP50" s="5"/>
      <c r="FQ50" s="5"/>
      <c r="FR50" s="5"/>
    </row>
    <row r="51" spans="1:174" ht="30">
      <c r="A51" s="72" t="s">
        <v>92</v>
      </c>
      <c r="B51" s="73" t="s">
        <v>93</v>
      </c>
      <c r="C51" s="45"/>
      <c r="D51" s="86">
        <v>1557000</v>
      </c>
      <c r="E51" s="86"/>
      <c r="F51" s="45">
        <v>651714</v>
      </c>
      <c r="G51" s="45">
        <v>379698</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74">
      <c r="A52" s="67" t="s">
        <v>94</v>
      </c>
      <c r="B52" s="68" t="s">
        <v>95</v>
      </c>
      <c r="C52" s="45"/>
      <c r="D52" s="86"/>
      <c r="E52" s="86"/>
      <c r="F52" s="45"/>
      <c r="G52" s="45"/>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74">
      <c r="A53" s="65" t="s">
        <v>96</v>
      </c>
      <c r="B53" s="66" t="s">
        <v>97</v>
      </c>
      <c r="C53" s="86">
        <f>+C54+C59</f>
        <v>0</v>
      </c>
      <c r="D53" s="86">
        <f t="shared" ref="D53:G53" si="9">+D54+D59</f>
        <v>63000</v>
      </c>
      <c r="E53" s="86">
        <f t="shared" si="9"/>
        <v>0</v>
      </c>
      <c r="F53" s="86">
        <f t="shared" si="9"/>
        <v>11633.76</v>
      </c>
      <c r="G53" s="86">
        <f t="shared" si="9"/>
        <v>5766.9</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74">
      <c r="A54" s="65" t="s">
        <v>98</v>
      </c>
      <c r="B54" s="66" t="s">
        <v>99</v>
      </c>
      <c r="C54" s="86">
        <f>+C55+C57</f>
        <v>0</v>
      </c>
      <c r="D54" s="86">
        <f t="shared" ref="D54:G54" si="10">+D55+D57</f>
        <v>0</v>
      </c>
      <c r="E54" s="86">
        <f t="shared" si="10"/>
        <v>0</v>
      </c>
      <c r="F54" s="86">
        <f t="shared" si="10"/>
        <v>0</v>
      </c>
      <c r="G54" s="86">
        <f t="shared" si="10"/>
        <v>0</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74">
      <c r="A55" s="65" t="s">
        <v>100</v>
      </c>
      <c r="B55" s="66" t="s">
        <v>101</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74">
      <c r="A56" s="67" t="s">
        <v>102</v>
      </c>
      <c r="B56" s="68" t="s">
        <v>103</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74">
      <c r="A57" s="65" t="s">
        <v>104</v>
      </c>
      <c r="B57" s="66" t="s">
        <v>105</v>
      </c>
      <c r="C57" s="86">
        <f>+C58</f>
        <v>0</v>
      </c>
      <c r="D57" s="86">
        <f t="shared" ref="D57:G57" si="12">+D58</f>
        <v>0</v>
      </c>
      <c r="E57" s="86">
        <f t="shared" si="12"/>
        <v>0</v>
      </c>
      <c r="F57" s="86">
        <f t="shared" si="12"/>
        <v>0</v>
      </c>
      <c r="G57" s="86">
        <f t="shared" si="12"/>
        <v>0</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6"/>
      <c r="EI57" s="6"/>
    </row>
    <row r="58" spans="1:174">
      <c r="A58" s="67" t="s">
        <v>106</v>
      </c>
      <c r="B58" s="68" t="s">
        <v>107</v>
      </c>
      <c r="C58" s="45"/>
      <c r="D58" s="86"/>
      <c r="E58" s="86"/>
      <c r="F58" s="45"/>
      <c r="G58" s="45"/>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74" s="19" customFormat="1">
      <c r="A59" s="65" t="s">
        <v>108</v>
      </c>
      <c r="B59" s="66" t="s">
        <v>109</v>
      </c>
      <c r="C59" s="86">
        <f>+C60+C64</f>
        <v>0</v>
      </c>
      <c r="D59" s="86">
        <f t="shared" ref="D59:G59" si="13">+D60+D64</f>
        <v>63000</v>
      </c>
      <c r="E59" s="86">
        <f t="shared" si="13"/>
        <v>0</v>
      </c>
      <c r="F59" s="86">
        <f t="shared" si="13"/>
        <v>11633.76</v>
      </c>
      <c r="G59" s="86">
        <f t="shared" si="13"/>
        <v>5766.9</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74"/>
      <c r="EK59" s="74"/>
      <c r="EL59" s="74"/>
      <c r="EM59" s="74"/>
      <c r="EN59" s="74"/>
      <c r="EO59" s="74"/>
      <c r="EP59" s="74"/>
      <c r="EQ59" s="74"/>
      <c r="ER59" s="74"/>
      <c r="ES59" s="74"/>
      <c r="ET59" s="74"/>
    </row>
    <row r="60" spans="1:174">
      <c r="A60" s="65" t="s">
        <v>110</v>
      </c>
      <c r="B60" s="66" t="s">
        <v>111</v>
      </c>
      <c r="C60" s="86">
        <f>C63+C61+C62</f>
        <v>0</v>
      </c>
      <c r="D60" s="86">
        <f t="shared" ref="D60:G60" si="14">D63+D61+D62</f>
        <v>63000</v>
      </c>
      <c r="E60" s="86">
        <f t="shared" si="14"/>
        <v>0</v>
      </c>
      <c r="F60" s="86">
        <f t="shared" si="14"/>
        <v>11633.76</v>
      </c>
      <c r="G60" s="86">
        <f t="shared" si="14"/>
        <v>5766.9</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74">
      <c r="A61" s="75" t="s">
        <v>112</v>
      </c>
      <c r="B61" s="66" t="s">
        <v>113</v>
      </c>
      <c r="C61" s="86"/>
      <c r="D61" s="86"/>
      <c r="E61" s="86"/>
      <c r="F61" s="86"/>
      <c r="G61" s="86"/>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74">
      <c r="A62" s="75" t="s">
        <v>114</v>
      </c>
      <c r="B62" s="66" t="s">
        <v>115</v>
      </c>
      <c r="C62" s="86"/>
      <c r="D62" s="86"/>
      <c r="E62" s="86"/>
      <c r="F62" s="86"/>
      <c r="G62" s="86"/>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74">
      <c r="A63" s="67" t="s">
        <v>116</v>
      </c>
      <c r="B63" s="76" t="s">
        <v>117</v>
      </c>
      <c r="C63" s="45"/>
      <c r="D63" s="86">
        <v>63000</v>
      </c>
      <c r="E63" s="86"/>
      <c r="F63" s="45">
        <v>11633.76</v>
      </c>
      <c r="G63" s="45">
        <v>5766.9</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74" ht="19.5" customHeight="1">
      <c r="A64" s="65" t="s">
        <v>118</v>
      </c>
      <c r="B64" s="66" t="s">
        <v>119</v>
      </c>
      <c r="C64" s="86">
        <f>C65</f>
        <v>0</v>
      </c>
      <c r="D64" s="86">
        <f t="shared" ref="D64:G64" si="15">D65</f>
        <v>0</v>
      </c>
      <c r="E64" s="86">
        <f t="shared" si="15"/>
        <v>0</v>
      </c>
      <c r="F64" s="86">
        <f t="shared" si="15"/>
        <v>0</v>
      </c>
      <c r="G64" s="86">
        <f t="shared" si="15"/>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c r="A65" s="67" t="s">
        <v>120</v>
      </c>
      <c r="B65" s="76" t="s">
        <v>121</v>
      </c>
      <c r="C65" s="45"/>
      <c r="D65" s="86"/>
      <c r="E65" s="86"/>
      <c r="F65" s="45"/>
      <c r="G65" s="45"/>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74">
      <c r="A66" s="65" t="s">
        <v>122</v>
      </c>
      <c r="B66" s="66" t="s">
        <v>123</v>
      </c>
      <c r="C66" s="86">
        <f>+C67</f>
        <v>0</v>
      </c>
      <c r="D66" s="86">
        <f t="shared" ref="D66:G66" si="16">+D67</f>
        <v>667770</v>
      </c>
      <c r="E66" s="86">
        <f t="shared" si="16"/>
        <v>0</v>
      </c>
      <c r="F66" s="86">
        <f t="shared" si="16"/>
        <v>0</v>
      </c>
      <c r="G66" s="86">
        <f t="shared" si="16"/>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row>
    <row r="67" spans="1:174" s="56" customFormat="1" ht="30">
      <c r="A67" s="65" t="s">
        <v>124</v>
      </c>
      <c r="B67" s="66" t="s">
        <v>125</v>
      </c>
      <c r="C67" s="86">
        <f>+C68+C81</f>
        <v>0</v>
      </c>
      <c r="D67" s="86">
        <f t="shared" ref="D67:G67" si="17">+D68+D81</f>
        <v>667770</v>
      </c>
      <c r="E67" s="86">
        <f t="shared" si="17"/>
        <v>0</v>
      </c>
      <c r="F67" s="86">
        <f t="shared" si="17"/>
        <v>0</v>
      </c>
      <c r="G67" s="86">
        <f t="shared" si="17"/>
        <v>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c r="A68" s="65" t="s">
        <v>126</v>
      </c>
      <c r="B68" s="66" t="s">
        <v>127</v>
      </c>
      <c r="C68" s="86">
        <f>C69+C70+C71+C72+C74+C75+C76+C77+C73+C78+C79+C80</f>
        <v>0</v>
      </c>
      <c r="D68" s="86">
        <f t="shared" ref="D68:G68" si="18">D69+D70+D71+D72+D74+D75+D76+D77+D73+D78+D79+D80</f>
        <v>667770</v>
      </c>
      <c r="E68" s="86">
        <f t="shared" si="18"/>
        <v>0</v>
      </c>
      <c r="F68" s="86">
        <f t="shared" si="18"/>
        <v>0</v>
      </c>
      <c r="G68" s="86">
        <f t="shared" si="18"/>
        <v>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c r="A69" s="67" t="s">
        <v>128</v>
      </c>
      <c r="B69" s="76" t="s">
        <v>129</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c r="A70" s="67" t="s">
        <v>130</v>
      </c>
      <c r="B70" s="76" t="s">
        <v>131</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30">
      <c r="A71" s="77" t="s">
        <v>132</v>
      </c>
      <c r="B71" s="76" t="s">
        <v>133</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134</v>
      </c>
      <c r="B72" s="78" t="s">
        <v>135</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c r="A73" s="67" t="s">
        <v>136</v>
      </c>
      <c r="B73" s="78" t="s">
        <v>137</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138</v>
      </c>
      <c r="B74" s="78" t="s">
        <v>139</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30">
      <c r="A75" s="67" t="s">
        <v>140</v>
      </c>
      <c r="B75" s="78" t="s">
        <v>141</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142</v>
      </c>
      <c r="B76" s="78" t="s">
        <v>143</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75">
      <c r="A77" s="67" t="s">
        <v>144</v>
      </c>
      <c r="B77" s="78" t="s">
        <v>145</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30">
      <c r="A78" s="67" t="s">
        <v>146</v>
      </c>
      <c r="B78" s="78" t="s">
        <v>147</v>
      </c>
      <c r="C78" s="45"/>
      <c r="D78" s="86">
        <v>667770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30">
      <c r="A79" s="67" t="s">
        <v>148</v>
      </c>
      <c r="B79" s="78" t="s">
        <v>149</v>
      </c>
      <c r="C79" s="45"/>
      <c r="D79" s="86"/>
      <c r="E79" s="86"/>
      <c r="F79" s="45"/>
      <c r="G79" s="4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60">
      <c r="A80" s="67" t="s">
        <v>150</v>
      </c>
      <c r="B80" s="78" t="s">
        <v>151</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74" s="56" customFormat="1">
      <c r="A81" s="65" t="s">
        <v>152</v>
      </c>
      <c r="B81" s="66" t="s">
        <v>153</v>
      </c>
      <c r="C81" s="86">
        <f>+C82+C83+C84+C85+C86+C87+C88+C89</f>
        <v>0</v>
      </c>
      <c r="D81" s="86">
        <f t="shared" ref="D81:G81" si="19">+D82+D83+D84+D85+D86+D87+D88+D89</f>
        <v>0</v>
      </c>
      <c r="E81" s="86">
        <f t="shared" si="19"/>
        <v>0</v>
      </c>
      <c r="F81" s="86">
        <f t="shared" si="19"/>
        <v>0</v>
      </c>
      <c r="G81" s="86">
        <f t="shared" si="19"/>
        <v>0</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c r="EU81" s="5"/>
      <c r="EV81" s="5"/>
      <c r="EW81" s="5"/>
      <c r="EX81" s="5"/>
      <c r="EY81" s="5"/>
      <c r="EZ81" s="5"/>
      <c r="FA81" s="5"/>
      <c r="FB81" s="5"/>
      <c r="FC81" s="5"/>
      <c r="FD81" s="5"/>
      <c r="FE81" s="5"/>
      <c r="FF81" s="5"/>
      <c r="FG81" s="5"/>
      <c r="FH81" s="5"/>
      <c r="FI81" s="5"/>
      <c r="FJ81" s="5"/>
      <c r="FK81" s="5"/>
      <c r="FL81" s="5"/>
      <c r="FM81" s="5"/>
      <c r="FN81" s="5"/>
      <c r="FO81" s="5"/>
      <c r="FP81" s="5"/>
      <c r="FQ81" s="5"/>
      <c r="FR81" s="5"/>
    </row>
    <row r="82" spans="1:174" s="56" customFormat="1" ht="30">
      <c r="A82" s="79" t="s">
        <v>154</v>
      </c>
      <c r="B82" s="68" t="s">
        <v>155</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c r="EU82" s="5"/>
      <c r="EV82" s="5"/>
      <c r="EW82" s="5"/>
      <c r="EX82" s="5"/>
      <c r="EY82" s="5"/>
      <c r="EZ82" s="5"/>
      <c r="FA82" s="5"/>
      <c r="FB82" s="5"/>
      <c r="FC82" s="5"/>
      <c r="FD82" s="5"/>
      <c r="FE82" s="5"/>
      <c r="FF82" s="5"/>
      <c r="FG82" s="5"/>
      <c r="FH82" s="5"/>
      <c r="FI82" s="5"/>
      <c r="FJ82" s="5"/>
      <c r="FK82" s="5"/>
      <c r="FL82" s="5"/>
      <c r="FM82" s="5"/>
      <c r="FN82" s="5"/>
      <c r="FO82" s="5"/>
      <c r="FP82" s="5"/>
      <c r="FQ82" s="5"/>
      <c r="FR82" s="5"/>
    </row>
    <row r="83" spans="1:174" ht="30">
      <c r="A83" s="79" t="s">
        <v>156</v>
      </c>
      <c r="B83" s="35" t="s">
        <v>135</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74" ht="45">
      <c r="A84" s="67" t="s">
        <v>157</v>
      </c>
      <c r="B84" s="68" t="s">
        <v>158</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74" ht="45">
      <c r="A85" s="67" t="s">
        <v>159</v>
      </c>
      <c r="B85" s="68" t="s">
        <v>160</v>
      </c>
      <c r="C85" s="45"/>
      <c r="D85" s="86"/>
      <c r="E85" s="86"/>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6"/>
      <c r="EI85" s="6"/>
    </row>
    <row r="86" spans="1:174" ht="30">
      <c r="A86" s="67" t="s">
        <v>161</v>
      </c>
      <c r="B86" s="68" t="s">
        <v>139</v>
      </c>
      <c r="C86" s="45"/>
      <c r="D86" s="86"/>
      <c r="E86" s="86"/>
      <c r="F86" s="45"/>
      <c r="G86" s="45"/>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6"/>
      <c r="EI86" s="6"/>
    </row>
    <row r="87" spans="1:174" ht="30">
      <c r="A87" s="71" t="s">
        <v>162</v>
      </c>
      <c r="B87" s="80" t="s">
        <v>163</v>
      </c>
      <c r="C87" s="45"/>
      <c r="D87" s="86"/>
      <c r="E87" s="86"/>
      <c r="F87" s="45"/>
      <c r="G87" s="45"/>
      <c r="H87" s="33"/>
      <c r="I87" s="33"/>
      <c r="T87" s="6"/>
      <c r="AT87" s="6"/>
      <c r="AU87" s="6"/>
      <c r="AV87" s="6"/>
      <c r="BN87" s="6"/>
    </row>
    <row r="88" spans="1:174" ht="75">
      <c r="A88" s="81" t="s">
        <v>164</v>
      </c>
      <c r="B88" s="82" t="s">
        <v>165</v>
      </c>
      <c r="C88" s="45"/>
      <c r="D88" s="86"/>
      <c r="E88" s="86"/>
      <c r="F88" s="45"/>
      <c r="G88" s="45"/>
      <c r="H88" s="33"/>
      <c r="I88" s="33"/>
      <c r="AT88" s="6"/>
      <c r="AU88" s="6"/>
      <c r="AV88" s="6"/>
      <c r="BN88" s="6"/>
    </row>
    <row r="89" spans="1:174" ht="45">
      <c r="A89" s="81" t="s">
        <v>166</v>
      </c>
      <c r="B89" s="83" t="s">
        <v>167</v>
      </c>
      <c r="C89" s="45"/>
      <c r="D89" s="86"/>
      <c r="E89" s="86"/>
      <c r="F89" s="45"/>
      <c r="G89" s="45"/>
      <c r="H89" s="33"/>
      <c r="I89" s="33"/>
      <c r="AT89" s="6"/>
      <c r="AU89" s="6"/>
      <c r="AV89" s="6"/>
      <c r="BN89" s="6"/>
    </row>
    <row r="90" spans="1:174" ht="45">
      <c r="A90" s="81" t="s">
        <v>168</v>
      </c>
      <c r="B90" s="84" t="s">
        <v>169</v>
      </c>
      <c r="C90" s="86">
        <f t="shared" ref="C90:G91" si="20">C91</f>
        <v>0</v>
      </c>
      <c r="D90" s="86">
        <f t="shared" si="20"/>
        <v>0</v>
      </c>
      <c r="E90" s="86">
        <f t="shared" si="20"/>
        <v>0</v>
      </c>
      <c r="F90" s="86">
        <f t="shared" si="20"/>
        <v>0</v>
      </c>
      <c r="G90" s="86">
        <f t="shared" si="20"/>
        <v>0</v>
      </c>
      <c r="H90" s="33"/>
      <c r="I90" s="33"/>
      <c r="AT90" s="6"/>
      <c r="AU90" s="6"/>
      <c r="AV90" s="6"/>
      <c r="BN90" s="6"/>
    </row>
    <row r="91" spans="1:174">
      <c r="A91" s="81" t="s">
        <v>170</v>
      </c>
      <c r="B91" s="83" t="s">
        <v>171</v>
      </c>
      <c r="C91" s="86">
        <f t="shared" si="20"/>
        <v>0</v>
      </c>
      <c r="D91" s="86">
        <f t="shared" si="20"/>
        <v>0</v>
      </c>
      <c r="E91" s="86">
        <f t="shared" si="20"/>
        <v>0</v>
      </c>
      <c r="F91" s="86">
        <f t="shared" si="20"/>
        <v>0</v>
      </c>
      <c r="G91" s="86">
        <f t="shared" si="20"/>
        <v>0</v>
      </c>
      <c r="H91" s="33"/>
      <c r="I91" s="33"/>
      <c r="AT91" s="6"/>
      <c r="AU91" s="6"/>
      <c r="AV91" s="6"/>
      <c r="BN91" s="6"/>
    </row>
    <row r="92" spans="1:174">
      <c r="A92" s="81" t="s">
        <v>172</v>
      </c>
      <c r="B92" s="83" t="s">
        <v>173</v>
      </c>
      <c r="C92" s="86"/>
      <c r="D92" s="86"/>
      <c r="E92" s="86"/>
      <c r="F92" s="45"/>
      <c r="G92" s="45"/>
      <c r="H92" s="33"/>
      <c r="I92" s="33"/>
      <c r="AT92" s="6"/>
      <c r="AU92" s="6"/>
      <c r="AV92" s="6"/>
      <c r="BN92" s="6"/>
    </row>
    <row r="93" spans="1:174" ht="45">
      <c r="A93" s="81" t="s">
        <v>474</v>
      </c>
      <c r="B93" s="84" t="s">
        <v>169</v>
      </c>
      <c r="C93" s="86">
        <f>C94</f>
        <v>0</v>
      </c>
      <c r="D93" s="86">
        <f t="shared" ref="D93:G93" si="21">D94</f>
        <v>0</v>
      </c>
      <c r="E93" s="86">
        <f t="shared" si="21"/>
        <v>0</v>
      </c>
      <c r="F93" s="86">
        <f t="shared" si="21"/>
        <v>0</v>
      </c>
      <c r="G93" s="86">
        <f t="shared" si="21"/>
        <v>0</v>
      </c>
      <c r="H93" s="33"/>
      <c r="I93" s="33"/>
      <c r="BN93" s="6"/>
    </row>
    <row r="94" spans="1:174">
      <c r="A94" s="81" t="s">
        <v>475</v>
      </c>
      <c r="B94" s="83" t="s">
        <v>171</v>
      </c>
      <c r="C94" s="86">
        <f t="shared" ref="C94:G94" si="22">C95</f>
        <v>0</v>
      </c>
      <c r="D94" s="86">
        <f t="shared" si="22"/>
        <v>0</v>
      </c>
      <c r="E94" s="86">
        <f t="shared" si="22"/>
        <v>0</v>
      </c>
      <c r="F94" s="86">
        <f t="shared" si="22"/>
        <v>0</v>
      </c>
      <c r="G94" s="86">
        <f t="shared" si="22"/>
        <v>0</v>
      </c>
      <c r="H94" s="33"/>
      <c r="I94" s="33"/>
      <c r="BN94" s="6"/>
    </row>
    <row r="95" spans="1:174">
      <c r="A95" s="81" t="s">
        <v>476</v>
      </c>
      <c r="B95" s="83" t="s">
        <v>469</v>
      </c>
      <c r="C95" s="86"/>
      <c r="D95" s="86"/>
      <c r="E95" s="86"/>
      <c r="F95" s="45"/>
      <c r="G95" s="45"/>
      <c r="H95" s="33"/>
      <c r="I95" s="33"/>
      <c r="BN95" s="6"/>
    </row>
    <row r="96" spans="1:174" ht="30">
      <c r="A96" s="84" t="s">
        <v>477</v>
      </c>
      <c r="B96" s="84" t="s">
        <v>174</v>
      </c>
      <c r="C96" s="86">
        <f>C97+C99</f>
        <v>0</v>
      </c>
      <c r="D96" s="86">
        <f t="shared" ref="D96:G96" si="23">D97+D99</f>
        <v>0</v>
      </c>
      <c r="E96" s="86">
        <f t="shared" si="23"/>
        <v>0</v>
      </c>
      <c r="F96" s="86">
        <f t="shared" si="23"/>
        <v>0</v>
      </c>
      <c r="G96" s="86">
        <f t="shared" si="23"/>
        <v>0</v>
      </c>
      <c r="H96" s="33"/>
      <c r="I96" s="33"/>
      <c r="BN96" s="6"/>
    </row>
    <row r="97" spans="1:174" ht="45">
      <c r="A97" s="84" t="s">
        <v>175</v>
      </c>
      <c r="B97" s="84" t="s">
        <v>169</v>
      </c>
      <c r="C97" s="86">
        <f>C98</f>
        <v>0</v>
      </c>
      <c r="D97" s="86">
        <f t="shared" ref="D97:G97" si="24">D98</f>
        <v>0</v>
      </c>
      <c r="E97" s="86">
        <f t="shared" si="24"/>
        <v>0</v>
      </c>
      <c r="F97" s="86">
        <f t="shared" si="24"/>
        <v>0</v>
      </c>
      <c r="G97" s="86">
        <f t="shared" si="24"/>
        <v>0</v>
      </c>
      <c r="H97" s="33"/>
      <c r="I97" s="33"/>
      <c r="BN97" s="6"/>
    </row>
    <row r="98" spans="1:174" ht="30">
      <c r="A98" s="83" t="s">
        <v>176</v>
      </c>
      <c r="B98" s="83" t="s">
        <v>177</v>
      </c>
      <c r="C98" s="86"/>
      <c r="D98" s="86"/>
      <c r="E98" s="86"/>
      <c r="F98" s="86"/>
      <c r="G98" s="86"/>
      <c r="H98" s="33"/>
      <c r="I98" s="33"/>
      <c r="BN98" s="6"/>
    </row>
    <row r="99" spans="1:174" s="56" customFormat="1">
      <c r="A99" s="83"/>
      <c r="B99" s="83" t="s">
        <v>470</v>
      </c>
      <c r="C99" s="86">
        <f>C100</f>
        <v>0</v>
      </c>
      <c r="D99" s="86">
        <f t="shared" ref="D99:G101" si="25">D100</f>
        <v>0</v>
      </c>
      <c r="E99" s="86">
        <f t="shared" si="25"/>
        <v>0</v>
      </c>
      <c r="F99" s="86">
        <f t="shared" si="25"/>
        <v>0</v>
      </c>
      <c r="G99" s="86">
        <f t="shared" si="25"/>
        <v>0</v>
      </c>
      <c r="H99" s="33"/>
      <c r="I99" s="33"/>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c r="A100" s="83" t="s">
        <v>478</v>
      </c>
      <c r="B100" s="83" t="s">
        <v>471</v>
      </c>
      <c r="C100" s="86">
        <f>C101</f>
        <v>0</v>
      </c>
      <c r="D100" s="86">
        <f t="shared" si="25"/>
        <v>0</v>
      </c>
      <c r="E100" s="86">
        <f t="shared" si="25"/>
        <v>0</v>
      </c>
      <c r="F100" s="86">
        <f t="shared" si="25"/>
        <v>0</v>
      </c>
      <c r="G100" s="86">
        <f t="shared" si="25"/>
        <v>0</v>
      </c>
      <c r="H100" s="33"/>
      <c r="I100" s="33"/>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ht="30">
      <c r="A101" s="83" t="s">
        <v>479</v>
      </c>
      <c r="B101" s="83" t="s">
        <v>472</v>
      </c>
      <c r="C101" s="86">
        <f>C102</f>
        <v>0</v>
      </c>
      <c r="D101" s="86">
        <f t="shared" si="25"/>
        <v>0</v>
      </c>
      <c r="E101" s="86">
        <f t="shared" si="25"/>
        <v>0</v>
      </c>
      <c r="F101" s="86">
        <f t="shared" si="25"/>
        <v>0</v>
      </c>
      <c r="G101" s="86">
        <f t="shared" si="25"/>
        <v>0</v>
      </c>
      <c r="H101" s="33"/>
      <c r="I101" s="33"/>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c r="A102" s="83" t="s">
        <v>480</v>
      </c>
      <c r="B102" s="83" t="s">
        <v>473</v>
      </c>
      <c r="C102" s="45"/>
      <c r="D102" s="86"/>
      <c r="E102" s="86"/>
      <c r="F102" s="45"/>
      <c r="G102" s="45"/>
      <c r="H102" s="33"/>
      <c r="I102" s="33"/>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c r="A103" s="84" t="s">
        <v>178</v>
      </c>
      <c r="B103" s="84" t="s">
        <v>179</v>
      </c>
      <c r="C103" s="86">
        <f>C104</f>
        <v>0</v>
      </c>
      <c r="D103" s="86">
        <f t="shared" ref="D103:G103" si="26">D104</f>
        <v>0</v>
      </c>
      <c r="E103" s="86">
        <f t="shared" si="26"/>
        <v>0</v>
      </c>
      <c r="F103" s="86">
        <f t="shared" si="26"/>
        <v>-183004</v>
      </c>
      <c r="G103" s="86">
        <f t="shared" si="26"/>
        <v>416784</v>
      </c>
      <c r="H103" s="33"/>
      <c r="I103" s="33"/>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30">
      <c r="A104" s="83" t="s">
        <v>180</v>
      </c>
      <c r="B104" s="83" t="s">
        <v>181</v>
      </c>
      <c r="C104" s="45"/>
      <c r="D104" s="86"/>
      <c r="E104" s="86"/>
      <c r="F104" s="45">
        <v>-183004</v>
      </c>
      <c r="G104" s="45">
        <v>416784</v>
      </c>
      <c r="H104" s="33"/>
      <c r="I104" s="33"/>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c r="A105" s="53"/>
      <c r="B105" s="5"/>
      <c r="C105" s="5"/>
      <c r="D105" s="46"/>
      <c r="E105" s="46"/>
      <c r="F105" s="5"/>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c r="A106" s="53"/>
      <c r="B106" s="5"/>
      <c r="C106" s="5"/>
      <c r="D106" s="46"/>
      <c r="E106" s="46"/>
      <c r="F106" s="5"/>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c r="A107" s="53"/>
      <c r="B107" s="102" t="s">
        <v>496</v>
      </c>
      <c r="C107" s="103" t="s">
        <v>498</v>
      </c>
      <c r="D107" s="103"/>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c r="A108" s="53"/>
      <c r="B108" s="102" t="s">
        <v>497</v>
      </c>
      <c r="C108" s="106" t="s">
        <v>499</v>
      </c>
      <c r="D108" s="106"/>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sheetData>
  <protectedRanges>
    <protectedRange sqref="C87:C88 C71:C83 C63 F87:G89 C31:C52 C56:C57 F71:G80 F82:G83 C19:C28 F63:G63 F31:G52 F19:G24 F26:G28 F56:G56 F92:G92 F95:G95 D25:G25 D57:G57 C59:G59 C66:G67 D81:G81" name="Zonă1" securityDescriptor="O:WDG:WDD:(A;;CC;;;AN)(A;;CC;;;AU)(A;;CC;;;WD)"/>
  </protectedRanges>
  <mergeCells count="29">
    <mergeCell ref="DX6:EB6"/>
    <mergeCell ref="EC6:EG6"/>
    <mergeCell ref="CT6:CX6"/>
    <mergeCell ref="CY6:DC6"/>
    <mergeCell ref="DD6:DH6"/>
    <mergeCell ref="DI6:DM6"/>
    <mergeCell ref="DN6:DR6"/>
    <mergeCell ref="DS6:DW6"/>
    <mergeCell ref="CO6:CS6"/>
    <mergeCell ref="AL6:AP6"/>
    <mergeCell ref="AQ6:AU6"/>
    <mergeCell ref="AV6:AZ6"/>
    <mergeCell ref="BA6:BE6"/>
    <mergeCell ref="BF6:BJ6"/>
    <mergeCell ref="BK6:BO6"/>
    <mergeCell ref="BP6:BT6"/>
    <mergeCell ref="BU6:BY6"/>
    <mergeCell ref="BZ6:CD6"/>
    <mergeCell ref="CE6:CI6"/>
    <mergeCell ref="CJ6:CN6"/>
    <mergeCell ref="A2:B2"/>
    <mergeCell ref="A1:B1"/>
    <mergeCell ref="C108:D108"/>
    <mergeCell ref="AG6:AK6"/>
    <mergeCell ref="H6:L6"/>
    <mergeCell ref="M6:Q6"/>
    <mergeCell ref="R6:V6"/>
    <mergeCell ref="W6:AA6"/>
    <mergeCell ref="AB6:AF6"/>
  </mergeCells>
  <pageMargins left="0.75" right="0.75"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K226"/>
  <sheetViews>
    <sheetView tabSelected="1" view="pageBreakPreview" zoomScale="60" zoomScaleNormal="90" workbookViewId="0">
      <pane xSplit="3" ySplit="10" topLeftCell="D218" activePane="bottomRight" state="frozen"/>
      <selection activeCell="G7" sqref="G7:H209"/>
      <selection pane="topRight" activeCell="G7" sqref="G7:H209"/>
      <selection pane="bottomLeft" activeCell="G7" sqref="G7:H209"/>
      <selection pane="bottomRight" activeCell="A26" sqref="A26"/>
    </sheetView>
  </sheetViews>
  <sheetFormatPr defaultRowHeight="15"/>
  <cols>
    <col min="1" max="1" width="14.28515625" style="1" customWidth="1"/>
    <col min="2" max="2" width="71.28515625" style="4" customWidth="1"/>
    <col min="3" max="3" width="7.85546875" style="4" customWidth="1"/>
    <col min="4" max="4" width="14.7109375" style="4" customWidth="1"/>
    <col min="5" max="5" width="14.140625" style="4" customWidth="1"/>
    <col min="6" max="6" width="15.7109375" style="4" hidden="1" customWidth="1"/>
    <col min="7" max="7" width="15.42578125" style="4" bestFit="1" customWidth="1"/>
    <col min="8" max="8" width="14.5703125" style="4" bestFit="1" customWidth="1"/>
    <col min="9" max="9" width="15.42578125" style="5" customWidth="1"/>
    <col min="10" max="10" width="15.140625" style="5" customWidth="1"/>
    <col min="11" max="11" width="18.5703125" style="5" customWidth="1"/>
    <col min="12" max="16384" width="9.140625" style="5"/>
  </cols>
  <sheetData>
    <row r="1" spans="1:11" ht="18.75" customHeight="1">
      <c r="A1" s="110" t="s">
        <v>500</v>
      </c>
      <c r="B1" s="110"/>
    </row>
    <row r="5" spans="1:11" ht="17.25">
      <c r="B5" s="2" t="s">
        <v>501</v>
      </c>
      <c r="C5" s="3"/>
    </row>
    <row r="6" spans="1:11">
      <c r="B6" s="3"/>
      <c r="C6" s="3"/>
    </row>
    <row r="7" spans="1:11">
      <c r="B7" s="3"/>
      <c r="C7" s="3"/>
      <c r="D7" s="6"/>
    </row>
    <row r="8" spans="1:11">
      <c r="D8" s="7"/>
      <c r="E8" s="7"/>
      <c r="F8" s="8"/>
      <c r="G8" s="9"/>
      <c r="H8" s="98" t="s">
        <v>468</v>
      </c>
    </row>
    <row r="9" spans="1:11" s="13" customFormat="1" ht="105">
      <c r="A9" s="10" t="s">
        <v>1</v>
      </c>
      <c r="B9" s="11" t="s">
        <v>2</v>
      </c>
      <c r="C9" s="11"/>
      <c r="D9" s="11" t="s">
        <v>182</v>
      </c>
      <c r="E9" s="12" t="s">
        <v>183</v>
      </c>
      <c r="F9" s="12" t="s">
        <v>184</v>
      </c>
      <c r="G9" s="11" t="s">
        <v>185</v>
      </c>
      <c r="H9" s="11" t="s">
        <v>186</v>
      </c>
    </row>
    <row r="10" spans="1:11">
      <c r="A10" s="14"/>
      <c r="B10" s="15" t="s">
        <v>187</v>
      </c>
      <c r="C10" s="15"/>
      <c r="D10" s="16"/>
      <c r="E10" s="16"/>
      <c r="F10" s="16"/>
      <c r="G10" s="16"/>
      <c r="H10" s="16"/>
    </row>
    <row r="11" spans="1:11" s="19" customFormat="1" ht="16.5" customHeight="1">
      <c r="A11" s="17" t="s">
        <v>200</v>
      </c>
      <c r="B11" s="18" t="s">
        <v>188</v>
      </c>
      <c r="C11" s="87">
        <f t="shared" ref="C11" si="0">+C12+C20</f>
        <v>0</v>
      </c>
      <c r="D11" s="87">
        <f t="shared" ref="D11:H11" si="1">+D12+D20</f>
        <v>79276380</v>
      </c>
      <c r="E11" s="87">
        <f t="shared" si="1"/>
        <v>85007260</v>
      </c>
      <c r="F11" s="87">
        <f t="shared" si="1"/>
        <v>0</v>
      </c>
      <c r="G11" s="87">
        <f t="shared" si="1"/>
        <v>65629339.669999987</v>
      </c>
      <c r="H11" s="87">
        <f t="shared" si="1"/>
        <v>31666755.5</v>
      </c>
      <c r="I11" s="101"/>
      <c r="J11" s="101"/>
      <c r="K11" s="101"/>
    </row>
    <row r="12" spans="1:11" s="19" customFormat="1">
      <c r="A12" s="17" t="s">
        <v>202</v>
      </c>
      <c r="B12" s="20" t="s">
        <v>189</v>
      </c>
      <c r="C12" s="88">
        <f t="shared" ref="C12" si="2">+C13+C14+C17+C15+C16+C19+C180+C18</f>
        <v>0</v>
      </c>
      <c r="D12" s="88">
        <f t="shared" ref="D12:H12" si="3">+D13+D14+D17+D15+D16+D19+D180+D18</f>
        <v>79276380</v>
      </c>
      <c r="E12" s="88">
        <f t="shared" si="3"/>
        <v>84968260</v>
      </c>
      <c r="F12" s="88">
        <f t="shared" si="3"/>
        <v>0</v>
      </c>
      <c r="G12" s="88">
        <f t="shared" si="3"/>
        <v>65590356.93999999</v>
      </c>
      <c r="H12" s="88">
        <f t="shared" si="3"/>
        <v>31666755.5</v>
      </c>
      <c r="I12" s="101"/>
      <c r="J12" s="101"/>
      <c r="K12" s="101"/>
    </row>
    <row r="13" spans="1:11" s="19" customFormat="1">
      <c r="A13" s="17" t="s">
        <v>204</v>
      </c>
      <c r="B13" s="20" t="s">
        <v>190</v>
      </c>
      <c r="C13" s="88">
        <f t="shared" ref="C13" si="4">+C27</f>
        <v>0</v>
      </c>
      <c r="D13" s="88">
        <f t="shared" ref="D13:H13" si="5">+D27</f>
        <v>936950</v>
      </c>
      <c r="E13" s="88">
        <f t="shared" si="5"/>
        <v>936950</v>
      </c>
      <c r="F13" s="88">
        <f t="shared" si="5"/>
        <v>0</v>
      </c>
      <c r="G13" s="88">
        <f t="shared" si="5"/>
        <v>600563</v>
      </c>
      <c r="H13" s="88">
        <f t="shared" si="5"/>
        <v>298350</v>
      </c>
      <c r="I13" s="101"/>
      <c r="J13" s="101"/>
      <c r="K13" s="101"/>
    </row>
    <row r="14" spans="1:11" s="19" customFormat="1" ht="16.5" customHeight="1">
      <c r="A14" s="17" t="s">
        <v>205</v>
      </c>
      <c r="B14" s="20" t="s">
        <v>191</v>
      </c>
      <c r="C14" s="88">
        <f t="shared" ref="C14" si="6">+C48</f>
        <v>0</v>
      </c>
      <c r="D14" s="88">
        <f t="shared" ref="D14:H14" si="7">+D48</f>
        <v>54978080</v>
      </c>
      <c r="E14" s="88">
        <f t="shared" si="7"/>
        <v>60669960</v>
      </c>
      <c r="F14" s="88">
        <f t="shared" si="7"/>
        <v>0</v>
      </c>
      <c r="G14" s="88">
        <f t="shared" si="7"/>
        <v>43317021.86999999</v>
      </c>
      <c r="H14" s="88">
        <f t="shared" si="7"/>
        <v>20266713</v>
      </c>
      <c r="I14" s="101"/>
      <c r="J14" s="101"/>
      <c r="K14" s="101"/>
    </row>
    <row r="15" spans="1:11" s="19" customFormat="1">
      <c r="A15" s="17" t="s">
        <v>207</v>
      </c>
      <c r="B15" s="20" t="s">
        <v>192</v>
      </c>
      <c r="C15" s="88">
        <f t="shared" ref="C15" si="8">+C76</f>
        <v>0</v>
      </c>
      <c r="D15" s="88">
        <f t="shared" ref="D15:H15" si="9">+D76</f>
        <v>0</v>
      </c>
      <c r="E15" s="88">
        <f t="shared" si="9"/>
        <v>0</v>
      </c>
      <c r="F15" s="88">
        <f t="shared" si="9"/>
        <v>0</v>
      </c>
      <c r="G15" s="88">
        <f t="shared" si="9"/>
        <v>0</v>
      </c>
      <c r="H15" s="88">
        <f t="shared" si="9"/>
        <v>0</v>
      </c>
      <c r="I15" s="101"/>
      <c r="J15" s="101"/>
      <c r="K15" s="101"/>
    </row>
    <row r="16" spans="1:11" s="19" customFormat="1" ht="30">
      <c r="A16" s="17" t="s">
        <v>208</v>
      </c>
      <c r="B16" s="20" t="s">
        <v>193</v>
      </c>
      <c r="C16" s="88">
        <f t="shared" ref="C16" si="10">C181</f>
        <v>0</v>
      </c>
      <c r="D16" s="88">
        <f t="shared" ref="D16:H16" si="11">D181</f>
        <v>18408350</v>
      </c>
      <c r="E16" s="88">
        <f t="shared" si="11"/>
        <v>18408350</v>
      </c>
      <c r="F16" s="88">
        <f t="shared" si="11"/>
        <v>0</v>
      </c>
      <c r="G16" s="88">
        <f t="shared" si="11"/>
        <v>18408350</v>
      </c>
      <c r="H16" s="88">
        <f t="shared" si="11"/>
        <v>9479130</v>
      </c>
      <c r="I16" s="101"/>
      <c r="J16" s="101"/>
      <c r="K16" s="101"/>
    </row>
    <row r="17" spans="1:11" s="19" customFormat="1" ht="16.5" customHeight="1">
      <c r="A17" s="17" t="s">
        <v>209</v>
      </c>
      <c r="B17" s="20" t="s">
        <v>194</v>
      </c>
      <c r="C17" s="88">
        <f t="shared" ref="C17" si="12">C197</f>
        <v>0</v>
      </c>
      <c r="D17" s="88">
        <f t="shared" ref="D17:H17" si="13">D197</f>
        <v>4953000</v>
      </c>
      <c r="E17" s="88">
        <f t="shared" si="13"/>
        <v>4953000</v>
      </c>
      <c r="F17" s="88">
        <f t="shared" si="13"/>
        <v>0</v>
      </c>
      <c r="G17" s="88">
        <f t="shared" si="13"/>
        <v>3302000</v>
      </c>
      <c r="H17" s="88">
        <f t="shared" si="13"/>
        <v>1651000</v>
      </c>
      <c r="I17" s="101"/>
      <c r="J17" s="101"/>
      <c r="K17" s="101"/>
    </row>
    <row r="18" spans="1:11" s="19" customFormat="1" ht="30">
      <c r="A18" s="17" t="s">
        <v>211</v>
      </c>
      <c r="B18" s="20" t="s">
        <v>195</v>
      </c>
      <c r="C18" s="88">
        <f t="shared" ref="C18" si="14">C204</f>
        <v>0</v>
      </c>
      <c r="D18" s="88">
        <f t="shared" ref="D18:H18" si="15">D204</f>
        <v>0</v>
      </c>
      <c r="E18" s="88">
        <f t="shared" si="15"/>
        <v>0</v>
      </c>
      <c r="F18" s="88">
        <f t="shared" si="15"/>
        <v>0</v>
      </c>
      <c r="G18" s="88">
        <f t="shared" si="15"/>
        <v>0</v>
      </c>
      <c r="H18" s="88">
        <f t="shared" si="15"/>
        <v>0</v>
      </c>
      <c r="I18" s="101"/>
      <c r="J18" s="101"/>
      <c r="K18" s="101"/>
    </row>
    <row r="19" spans="1:11" s="19" customFormat="1" ht="16.5" customHeight="1">
      <c r="A19" s="17" t="s">
        <v>213</v>
      </c>
      <c r="B19" s="20" t="s">
        <v>197</v>
      </c>
      <c r="C19" s="88">
        <f t="shared" ref="C19" si="16">C79</f>
        <v>0</v>
      </c>
      <c r="D19" s="88">
        <f t="shared" ref="D19:H19" si="17">D79</f>
        <v>0</v>
      </c>
      <c r="E19" s="88">
        <f t="shared" si="17"/>
        <v>0</v>
      </c>
      <c r="F19" s="88">
        <f t="shared" si="17"/>
        <v>0</v>
      </c>
      <c r="G19" s="88">
        <f t="shared" si="17"/>
        <v>0</v>
      </c>
      <c r="H19" s="88">
        <f t="shared" si="17"/>
        <v>0</v>
      </c>
      <c r="I19" s="101"/>
      <c r="J19" s="101"/>
      <c r="K19" s="101"/>
    </row>
    <row r="20" spans="1:11" s="19" customFormat="1" ht="16.5" customHeight="1">
      <c r="A20" s="17" t="s">
        <v>215</v>
      </c>
      <c r="B20" s="20" t="s">
        <v>198</v>
      </c>
      <c r="C20" s="88">
        <f t="shared" ref="C20:C21" si="18">C82</f>
        <v>0</v>
      </c>
      <c r="D20" s="88">
        <f t="shared" ref="D20:H20" si="19">D82</f>
        <v>0</v>
      </c>
      <c r="E20" s="88">
        <f t="shared" si="19"/>
        <v>39000</v>
      </c>
      <c r="F20" s="88">
        <f t="shared" si="19"/>
        <v>0</v>
      </c>
      <c r="G20" s="88">
        <f t="shared" si="19"/>
        <v>38982.729999999996</v>
      </c>
      <c r="H20" s="88">
        <f t="shared" si="19"/>
        <v>0</v>
      </c>
      <c r="I20" s="101"/>
      <c r="J20" s="101"/>
      <c r="K20" s="101"/>
    </row>
    <row r="21" spans="1:11" s="19" customFormat="1">
      <c r="A21" s="17" t="s">
        <v>217</v>
      </c>
      <c r="B21" s="20" t="s">
        <v>199</v>
      </c>
      <c r="C21" s="88">
        <f t="shared" si="18"/>
        <v>0</v>
      </c>
      <c r="D21" s="88">
        <f t="shared" ref="D21:H21" si="20">D83</f>
        <v>0</v>
      </c>
      <c r="E21" s="88">
        <f t="shared" si="20"/>
        <v>39000</v>
      </c>
      <c r="F21" s="88">
        <f t="shared" si="20"/>
        <v>0</v>
      </c>
      <c r="G21" s="88">
        <f t="shared" si="20"/>
        <v>38982.729999999996</v>
      </c>
      <c r="H21" s="88">
        <f t="shared" si="20"/>
        <v>0</v>
      </c>
      <c r="I21" s="101"/>
      <c r="J21" s="101"/>
      <c r="K21" s="101"/>
    </row>
    <row r="22" spans="1:11" s="19" customFormat="1" ht="30">
      <c r="A22" s="17" t="s">
        <v>219</v>
      </c>
      <c r="B22" s="20" t="s">
        <v>201</v>
      </c>
      <c r="C22" s="88">
        <f t="shared" ref="C22" si="21">C180+C203</f>
        <v>0</v>
      </c>
      <c r="D22" s="88">
        <f t="shared" ref="D22:H22" si="22">D180+D203</f>
        <v>0</v>
      </c>
      <c r="E22" s="88">
        <f t="shared" si="22"/>
        <v>0</v>
      </c>
      <c r="F22" s="88">
        <f t="shared" si="22"/>
        <v>0</v>
      </c>
      <c r="G22" s="88">
        <f t="shared" si="22"/>
        <v>-37577.93</v>
      </c>
      <c r="H22" s="88">
        <f t="shared" si="22"/>
        <v>-28437.5</v>
      </c>
      <c r="I22" s="101"/>
      <c r="J22" s="101"/>
      <c r="K22" s="101"/>
    </row>
    <row r="23" spans="1:11" s="19" customFormat="1" ht="16.5" customHeight="1">
      <c r="A23" s="17" t="s">
        <v>221</v>
      </c>
      <c r="B23" s="20" t="s">
        <v>203</v>
      </c>
      <c r="C23" s="88">
        <f t="shared" ref="C23" si="23">+C24+C20</f>
        <v>0</v>
      </c>
      <c r="D23" s="88">
        <f t="shared" ref="D23:H23" si="24">+D24+D20</f>
        <v>79276380</v>
      </c>
      <c r="E23" s="88">
        <f t="shared" si="24"/>
        <v>85007260</v>
      </c>
      <c r="F23" s="88">
        <f t="shared" si="24"/>
        <v>0</v>
      </c>
      <c r="G23" s="88">
        <f t="shared" si="24"/>
        <v>65629339.669999987</v>
      </c>
      <c r="H23" s="88">
        <f t="shared" si="24"/>
        <v>31666755.5</v>
      </c>
      <c r="I23" s="101"/>
      <c r="J23" s="101"/>
      <c r="K23" s="101"/>
    </row>
    <row r="24" spans="1:11" s="19" customFormat="1">
      <c r="A24" s="17" t="s">
        <v>223</v>
      </c>
      <c r="B24" s="20" t="s">
        <v>189</v>
      </c>
      <c r="C24" s="88">
        <f t="shared" ref="C24" si="25">C13+C14+C15+C16+C17+C19+C180+C18</f>
        <v>0</v>
      </c>
      <c r="D24" s="88">
        <f t="shared" ref="D24:H24" si="26">D13+D14+D15+D16+D17+D19+D180+D18</f>
        <v>79276380</v>
      </c>
      <c r="E24" s="88">
        <f t="shared" si="26"/>
        <v>84968260</v>
      </c>
      <c r="F24" s="88">
        <f t="shared" si="26"/>
        <v>0</v>
      </c>
      <c r="G24" s="88">
        <f t="shared" si="26"/>
        <v>65590356.93999999</v>
      </c>
      <c r="H24" s="88">
        <f t="shared" si="26"/>
        <v>31666755.5</v>
      </c>
      <c r="I24" s="101"/>
      <c r="J24" s="101"/>
      <c r="K24" s="101"/>
    </row>
    <row r="25" spans="1:11" s="19" customFormat="1" ht="16.5" customHeight="1">
      <c r="A25" s="21" t="s">
        <v>225</v>
      </c>
      <c r="B25" s="20" t="s">
        <v>206</v>
      </c>
      <c r="C25" s="88">
        <f t="shared" ref="C25" si="27">+C26+C82+C180</f>
        <v>0</v>
      </c>
      <c r="D25" s="88">
        <f t="shared" ref="D25:H25" si="28">+D26+D82+D180</f>
        <v>74323380</v>
      </c>
      <c r="E25" s="88">
        <f t="shared" si="28"/>
        <v>80054260</v>
      </c>
      <c r="F25" s="88">
        <f t="shared" si="28"/>
        <v>0</v>
      </c>
      <c r="G25" s="88">
        <f t="shared" si="28"/>
        <v>62327339.669999987</v>
      </c>
      <c r="H25" s="88">
        <f t="shared" si="28"/>
        <v>30015755.5</v>
      </c>
      <c r="I25" s="101"/>
      <c r="J25" s="101"/>
      <c r="K25" s="101"/>
    </row>
    <row r="26" spans="1:11" s="19" customFormat="1" ht="16.5" customHeight="1">
      <c r="A26" s="17" t="s">
        <v>227</v>
      </c>
      <c r="B26" s="20" t="s">
        <v>189</v>
      </c>
      <c r="C26" s="88">
        <f t="shared" ref="C26" si="29">+C27+C48+C76+C181+C79+C204</f>
        <v>0</v>
      </c>
      <c r="D26" s="88">
        <f t="shared" ref="D26:H26" si="30">+D27+D48+D76+D181+D79+D204</f>
        <v>74323380</v>
      </c>
      <c r="E26" s="88">
        <f t="shared" si="30"/>
        <v>80015260</v>
      </c>
      <c r="F26" s="88">
        <f t="shared" si="30"/>
        <v>0</v>
      </c>
      <c r="G26" s="88">
        <f t="shared" si="30"/>
        <v>62325934.86999999</v>
      </c>
      <c r="H26" s="88">
        <f t="shared" si="30"/>
        <v>30044193</v>
      </c>
      <c r="I26" s="101"/>
      <c r="J26" s="101"/>
      <c r="K26" s="101"/>
    </row>
    <row r="27" spans="1:11" s="19" customFormat="1">
      <c r="A27" s="17" t="s">
        <v>229</v>
      </c>
      <c r="B27" s="20" t="s">
        <v>190</v>
      </c>
      <c r="C27" s="88">
        <f t="shared" ref="C27" si="31">+C28+C40+C38</f>
        <v>0</v>
      </c>
      <c r="D27" s="88">
        <f t="shared" ref="D27:H27" si="32">+D28+D40+D38</f>
        <v>936950</v>
      </c>
      <c r="E27" s="88">
        <f t="shared" si="32"/>
        <v>936950</v>
      </c>
      <c r="F27" s="88">
        <f t="shared" si="32"/>
        <v>0</v>
      </c>
      <c r="G27" s="88">
        <f t="shared" si="32"/>
        <v>600563</v>
      </c>
      <c r="H27" s="88">
        <f t="shared" si="32"/>
        <v>298350</v>
      </c>
      <c r="I27" s="101"/>
      <c r="J27" s="101"/>
      <c r="K27" s="101"/>
    </row>
    <row r="28" spans="1:11" s="19" customFormat="1" ht="16.5" customHeight="1">
      <c r="A28" s="17" t="s">
        <v>231</v>
      </c>
      <c r="B28" s="20" t="s">
        <v>210</v>
      </c>
      <c r="C28" s="88">
        <f t="shared" ref="C28" si="33">C29+C32+C33+C34+C36+C30+C31+C35</f>
        <v>0</v>
      </c>
      <c r="D28" s="88">
        <f t="shared" ref="D28:H28" si="34">D29+D32+D33+D34+D36+D30+D31+D35</f>
        <v>916320</v>
      </c>
      <c r="E28" s="88">
        <f t="shared" si="34"/>
        <v>916320</v>
      </c>
      <c r="F28" s="88">
        <f t="shared" si="34"/>
        <v>0</v>
      </c>
      <c r="G28" s="88">
        <f t="shared" si="34"/>
        <v>587341</v>
      </c>
      <c r="H28" s="88">
        <f t="shared" si="34"/>
        <v>291785</v>
      </c>
      <c r="I28" s="101"/>
      <c r="J28" s="101"/>
      <c r="K28" s="101"/>
    </row>
    <row r="29" spans="1:11" s="19" customFormat="1" ht="16.5" customHeight="1">
      <c r="A29" s="22" t="s">
        <v>233</v>
      </c>
      <c r="B29" s="23" t="s">
        <v>212</v>
      </c>
      <c r="C29" s="89"/>
      <c r="D29" s="90">
        <v>771330</v>
      </c>
      <c r="E29" s="90">
        <v>771330</v>
      </c>
      <c r="F29" s="90"/>
      <c r="G29" s="45">
        <v>495622</v>
      </c>
      <c r="H29" s="45">
        <v>245329</v>
      </c>
      <c r="I29" s="101"/>
      <c r="J29" s="101"/>
      <c r="K29" s="101"/>
    </row>
    <row r="30" spans="1:11" s="19" customFormat="1">
      <c r="A30" s="22" t="s">
        <v>235</v>
      </c>
      <c r="B30" s="23" t="s">
        <v>214</v>
      </c>
      <c r="C30" s="89"/>
      <c r="D30" s="90">
        <v>100790</v>
      </c>
      <c r="E30" s="90">
        <v>100790</v>
      </c>
      <c r="F30" s="90"/>
      <c r="G30" s="45">
        <v>65932</v>
      </c>
      <c r="H30" s="45">
        <v>33628</v>
      </c>
      <c r="I30" s="101"/>
      <c r="J30" s="101"/>
      <c r="K30" s="101"/>
    </row>
    <row r="31" spans="1:11" s="19" customFormat="1">
      <c r="A31" s="22" t="s">
        <v>237</v>
      </c>
      <c r="B31" s="23" t="s">
        <v>216</v>
      </c>
      <c r="C31" s="89"/>
      <c r="D31" s="90"/>
      <c r="E31" s="90"/>
      <c r="F31" s="90"/>
      <c r="G31" s="45"/>
      <c r="H31" s="45"/>
      <c r="I31" s="101"/>
      <c r="J31" s="101"/>
      <c r="K31" s="101"/>
    </row>
    <row r="32" spans="1:11" s="19" customFormat="1" ht="16.5" customHeight="1">
      <c r="A32" s="22" t="s">
        <v>239</v>
      </c>
      <c r="B32" s="24" t="s">
        <v>218</v>
      </c>
      <c r="C32" s="89"/>
      <c r="D32" s="90">
        <v>4780</v>
      </c>
      <c r="E32" s="90">
        <v>4780</v>
      </c>
      <c r="F32" s="90"/>
      <c r="G32" s="45">
        <v>2516</v>
      </c>
      <c r="H32" s="45">
        <v>1776</v>
      </c>
      <c r="I32" s="101"/>
      <c r="J32" s="101"/>
      <c r="K32" s="101"/>
    </row>
    <row r="33" spans="1:11" s="19" customFormat="1" ht="16.5" customHeight="1">
      <c r="A33" s="22" t="s">
        <v>241</v>
      </c>
      <c r="B33" s="24" t="s">
        <v>220</v>
      </c>
      <c r="C33" s="89"/>
      <c r="D33" s="90"/>
      <c r="E33" s="90"/>
      <c r="F33" s="90"/>
      <c r="G33" s="45"/>
      <c r="H33" s="45"/>
      <c r="I33" s="101"/>
      <c r="J33" s="101"/>
      <c r="K33" s="101"/>
    </row>
    <row r="34" spans="1:11" ht="16.5" customHeight="1">
      <c r="A34" s="22" t="s">
        <v>243</v>
      </c>
      <c r="B34" s="24" t="s">
        <v>222</v>
      </c>
      <c r="C34" s="89"/>
      <c r="D34" s="90"/>
      <c r="E34" s="90"/>
      <c r="F34" s="90"/>
      <c r="G34" s="45"/>
      <c r="H34" s="45"/>
      <c r="I34" s="101"/>
      <c r="J34" s="101"/>
      <c r="K34" s="101"/>
    </row>
    <row r="35" spans="1:11" ht="16.5" customHeight="1">
      <c r="A35" s="22" t="s">
        <v>244</v>
      </c>
      <c r="B35" s="24" t="s">
        <v>224</v>
      </c>
      <c r="C35" s="89"/>
      <c r="D35" s="90">
        <v>33770</v>
      </c>
      <c r="E35" s="90">
        <v>33770</v>
      </c>
      <c r="F35" s="90"/>
      <c r="G35" s="45">
        <v>21539</v>
      </c>
      <c r="H35" s="45">
        <v>11052</v>
      </c>
      <c r="I35" s="101"/>
      <c r="J35" s="101"/>
      <c r="K35" s="101"/>
    </row>
    <row r="36" spans="1:11" ht="16.5" customHeight="1">
      <c r="A36" s="22" t="s">
        <v>246</v>
      </c>
      <c r="B36" s="24" t="s">
        <v>226</v>
      </c>
      <c r="C36" s="89"/>
      <c r="D36" s="90">
        <v>5650</v>
      </c>
      <c r="E36" s="90">
        <v>5650</v>
      </c>
      <c r="F36" s="90"/>
      <c r="G36" s="45">
        <v>1732</v>
      </c>
      <c r="H36" s="45"/>
      <c r="I36" s="101"/>
      <c r="J36" s="101"/>
      <c r="K36" s="101"/>
    </row>
    <row r="37" spans="1:11" ht="16.5" customHeight="1">
      <c r="A37" s="22"/>
      <c r="B37" s="24" t="s">
        <v>228</v>
      </c>
      <c r="C37" s="89"/>
      <c r="D37" s="90"/>
      <c r="E37" s="90"/>
      <c r="F37" s="90"/>
      <c r="G37" s="45"/>
      <c r="H37" s="45"/>
      <c r="I37" s="101"/>
      <c r="J37" s="101"/>
      <c r="K37" s="101"/>
    </row>
    <row r="38" spans="1:11" ht="16.5" customHeight="1">
      <c r="A38" s="22" t="s">
        <v>248</v>
      </c>
      <c r="B38" s="20" t="s">
        <v>230</v>
      </c>
      <c r="C38" s="89">
        <f t="shared" ref="C38:H38" si="35">C39</f>
        <v>0</v>
      </c>
      <c r="D38" s="89">
        <f t="shared" si="35"/>
        <v>0</v>
      </c>
      <c r="E38" s="89">
        <f t="shared" si="35"/>
        <v>0</v>
      </c>
      <c r="F38" s="89">
        <f t="shared" si="35"/>
        <v>0</v>
      </c>
      <c r="G38" s="89">
        <f t="shared" si="35"/>
        <v>0</v>
      </c>
      <c r="H38" s="89">
        <f t="shared" si="35"/>
        <v>0</v>
      </c>
      <c r="I38" s="101"/>
      <c r="J38" s="101"/>
      <c r="K38" s="101"/>
    </row>
    <row r="39" spans="1:11" ht="16.5" customHeight="1">
      <c r="A39" s="22" t="s">
        <v>250</v>
      </c>
      <c r="B39" s="24" t="s">
        <v>232</v>
      </c>
      <c r="C39" s="89"/>
      <c r="D39" s="90"/>
      <c r="E39" s="90"/>
      <c r="F39" s="90"/>
      <c r="G39" s="45"/>
      <c r="H39" s="45"/>
      <c r="I39" s="101"/>
      <c r="J39" s="101"/>
      <c r="K39" s="101"/>
    </row>
    <row r="40" spans="1:11" ht="16.5" customHeight="1">
      <c r="A40" s="17" t="s">
        <v>252</v>
      </c>
      <c r="B40" s="20" t="s">
        <v>234</v>
      </c>
      <c r="C40" s="88">
        <f t="shared" ref="C40:H40" si="36">+C41+C42+C43+C44+C45+C46+C47</f>
        <v>0</v>
      </c>
      <c r="D40" s="88">
        <f t="shared" si="36"/>
        <v>20630</v>
      </c>
      <c r="E40" s="88">
        <f t="shared" si="36"/>
        <v>20630</v>
      </c>
      <c r="F40" s="88">
        <f t="shared" si="36"/>
        <v>0</v>
      </c>
      <c r="G40" s="88">
        <f t="shared" si="36"/>
        <v>13222</v>
      </c>
      <c r="H40" s="88">
        <f t="shared" si="36"/>
        <v>6565</v>
      </c>
      <c r="I40" s="101"/>
      <c r="J40" s="101"/>
      <c r="K40" s="101"/>
    </row>
    <row r="41" spans="1:11" ht="16.5" customHeight="1">
      <c r="A41" s="22" t="s">
        <v>254</v>
      </c>
      <c r="B41" s="24" t="s">
        <v>236</v>
      </c>
      <c r="C41" s="89"/>
      <c r="D41" s="90">
        <v>0</v>
      </c>
      <c r="E41" s="90">
        <v>0</v>
      </c>
      <c r="F41" s="90"/>
      <c r="G41" s="45"/>
      <c r="H41" s="45"/>
      <c r="I41" s="101"/>
      <c r="J41" s="101"/>
      <c r="K41" s="101"/>
    </row>
    <row r="42" spans="1:11" ht="16.5" customHeight="1">
      <c r="A42" s="22" t="s">
        <v>256</v>
      </c>
      <c r="B42" s="24" t="s">
        <v>238</v>
      </c>
      <c r="C42" s="89"/>
      <c r="D42" s="90">
        <v>0</v>
      </c>
      <c r="E42" s="90">
        <v>0</v>
      </c>
      <c r="F42" s="90"/>
      <c r="G42" s="45"/>
      <c r="H42" s="45"/>
      <c r="I42" s="101"/>
      <c r="J42" s="101"/>
      <c r="K42" s="101"/>
    </row>
    <row r="43" spans="1:11" s="19" customFormat="1" ht="16.5" customHeight="1">
      <c r="A43" s="22" t="s">
        <v>258</v>
      </c>
      <c r="B43" s="24" t="s">
        <v>240</v>
      </c>
      <c r="C43" s="89"/>
      <c r="D43" s="90">
        <v>0</v>
      </c>
      <c r="E43" s="90">
        <v>0</v>
      </c>
      <c r="F43" s="90"/>
      <c r="G43" s="45"/>
      <c r="H43" s="45"/>
      <c r="I43" s="101"/>
      <c r="J43" s="101"/>
      <c r="K43" s="101"/>
    </row>
    <row r="44" spans="1:11" ht="16.5" customHeight="1">
      <c r="A44" s="22" t="s">
        <v>260</v>
      </c>
      <c r="B44" s="25" t="s">
        <v>242</v>
      </c>
      <c r="C44" s="89"/>
      <c r="D44" s="90">
        <v>0</v>
      </c>
      <c r="E44" s="90">
        <v>0</v>
      </c>
      <c r="F44" s="90"/>
      <c r="G44" s="45"/>
      <c r="H44" s="45"/>
      <c r="I44" s="101"/>
      <c r="J44" s="101"/>
      <c r="K44" s="101"/>
    </row>
    <row r="45" spans="1:11" ht="16.5" customHeight="1">
      <c r="A45" s="22" t="s">
        <v>262</v>
      </c>
      <c r="B45" s="25" t="s">
        <v>41</v>
      </c>
      <c r="C45" s="89"/>
      <c r="D45" s="90">
        <v>0</v>
      </c>
      <c r="E45" s="90">
        <v>0</v>
      </c>
      <c r="F45" s="90"/>
      <c r="G45" s="45"/>
      <c r="H45" s="45"/>
      <c r="I45" s="101"/>
      <c r="J45" s="101"/>
      <c r="K45" s="101"/>
    </row>
    <row r="46" spans="1:11" ht="16.5" customHeight="1">
      <c r="A46" s="22" t="s">
        <v>264</v>
      </c>
      <c r="B46" s="25" t="s">
        <v>245</v>
      </c>
      <c r="C46" s="89"/>
      <c r="D46" s="90">
        <v>20630</v>
      </c>
      <c r="E46" s="90">
        <v>20630</v>
      </c>
      <c r="F46" s="90"/>
      <c r="G46" s="45">
        <v>13222</v>
      </c>
      <c r="H46" s="45">
        <v>6565</v>
      </c>
      <c r="I46" s="101"/>
      <c r="J46" s="101"/>
      <c r="K46" s="101"/>
    </row>
    <row r="47" spans="1:11" ht="16.5" customHeight="1">
      <c r="A47" s="22" t="s">
        <v>266</v>
      </c>
      <c r="B47" s="25" t="s">
        <v>247</v>
      </c>
      <c r="C47" s="89"/>
      <c r="D47" s="90"/>
      <c r="E47" s="90"/>
      <c r="F47" s="90"/>
      <c r="G47" s="45"/>
      <c r="H47" s="45"/>
      <c r="I47" s="101"/>
      <c r="J47" s="101"/>
      <c r="K47" s="101"/>
    </row>
    <row r="48" spans="1:11" ht="16.5" customHeight="1">
      <c r="A48" s="17" t="s">
        <v>268</v>
      </c>
      <c r="B48" s="20" t="s">
        <v>191</v>
      </c>
      <c r="C48" s="88">
        <f t="shared" ref="C48" si="37">+C49+C63+C62+C65+C68+C70+C71+C73+C69+C72</f>
        <v>0</v>
      </c>
      <c r="D48" s="88">
        <f t="shared" ref="D48:H48" si="38">+D49+D63+D62+D65+D68+D70+D71+D73+D69+D72</f>
        <v>54978080</v>
      </c>
      <c r="E48" s="88">
        <f t="shared" si="38"/>
        <v>60669960</v>
      </c>
      <c r="F48" s="88">
        <f t="shared" si="38"/>
        <v>0</v>
      </c>
      <c r="G48" s="88">
        <f t="shared" si="38"/>
        <v>43317021.86999999</v>
      </c>
      <c r="H48" s="88">
        <f t="shared" si="38"/>
        <v>20266713</v>
      </c>
      <c r="I48" s="101"/>
      <c r="J48" s="101"/>
      <c r="K48" s="101"/>
    </row>
    <row r="49" spans="1:11" ht="16.5" customHeight="1">
      <c r="A49" s="17" t="s">
        <v>270</v>
      </c>
      <c r="B49" s="20" t="s">
        <v>249</v>
      </c>
      <c r="C49" s="88">
        <f t="shared" ref="C49" si="39">+C50+C51+C52+C53+C54+C55+C56+C57+C59</f>
        <v>0</v>
      </c>
      <c r="D49" s="88">
        <f t="shared" ref="D49:H49" si="40">+D50+D51+D52+D53+D54+D55+D56+D57+D59</f>
        <v>54927350</v>
      </c>
      <c r="E49" s="88">
        <f t="shared" si="40"/>
        <v>60619230</v>
      </c>
      <c r="F49" s="88">
        <f t="shared" si="40"/>
        <v>0</v>
      </c>
      <c r="G49" s="88">
        <f t="shared" si="40"/>
        <v>43283501.86999999</v>
      </c>
      <c r="H49" s="88">
        <f t="shared" si="40"/>
        <v>20249713</v>
      </c>
      <c r="I49" s="101"/>
      <c r="J49" s="101"/>
      <c r="K49" s="101"/>
    </row>
    <row r="50" spans="1:11" s="19" customFormat="1" ht="16.5" customHeight="1">
      <c r="A50" s="22" t="s">
        <v>272</v>
      </c>
      <c r="B50" s="24" t="s">
        <v>251</v>
      </c>
      <c r="C50" s="89"/>
      <c r="D50" s="90">
        <v>0</v>
      </c>
      <c r="E50" s="90">
        <v>0</v>
      </c>
      <c r="F50" s="90"/>
      <c r="G50" s="45"/>
      <c r="H50" s="45"/>
      <c r="I50" s="101"/>
      <c r="J50" s="101"/>
      <c r="K50" s="101"/>
    </row>
    <row r="51" spans="1:11" s="19" customFormat="1" ht="16.5" customHeight="1">
      <c r="A51" s="22" t="s">
        <v>274</v>
      </c>
      <c r="B51" s="24" t="s">
        <v>253</v>
      </c>
      <c r="C51" s="89"/>
      <c r="D51" s="90">
        <v>150</v>
      </c>
      <c r="E51" s="90">
        <v>150</v>
      </c>
      <c r="F51" s="90"/>
      <c r="G51" s="45"/>
      <c r="H51" s="45"/>
      <c r="I51" s="101"/>
      <c r="J51" s="101"/>
      <c r="K51" s="101"/>
    </row>
    <row r="52" spans="1:11" ht="16.5" customHeight="1">
      <c r="A52" s="22" t="s">
        <v>276</v>
      </c>
      <c r="B52" s="24" t="s">
        <v>255</v>
      </c>
      <c r="C52" s="89"/>
      <c r="D52" s="90">
        <v>7000</v>
      </c>
      <c r="E52" s="90">
        <v>7000</v>
      </c>
      <c r="F52" s="90"/>
      <c r="G52" s="45">
        <v>4085.07</v>
      </c>
      <c r="H52" s="45">
        <v>2085.0700000000002</v>
      </c>
      <c r="I52" s="101"/>
      <c r="J52" s="101"/>
      <c r="K52" s="101"/>
    </row>
    <row r="53" spans="1:11" ht="16.5" customHeight="1">
      <c r="A53" s="22" t="s">
        <v>278</v>
      </c>
      <c r="B53" s="24" t="s">
        <v>257</v>
      </c>
      <c r="C53" s="89"/>
      <c r="D53" s="90"/>
      <c r="E53" s="90"/>
      <c r="F53" s="90"/>
      <c r="G53" s="45"/>
      <c r="H53" s="45"/>
      <c r="I53" s="101"/>
      <c r="J53" s="101"/>
      <c r="K53" s="101"/>
    </row>
    <row r="54" spans="1:11" ht="16.5" customHeight="1">
      <c r="A54" s="22" t="s">
        <v>280</v>
      </c>
      <c r="B54" s="24" t="s">
        <v>259</v>
      </c>
      <c r="C54" s="89"/>
      <c r="D54" s="90">
        <v>1000</v>
      </c>
      <c r="E54" s="90">
        <v>1000</v>
      </c>
      <c r="F54" s="90"/>
      <c r="G54" s="45"/>
      <c r="H54" s="45"/>
      <c r="I54" s="101"/>
      <c r="J54" s="101"/>
      <c r="K54" s="101"/>
    </row>
    <row r="55" spans="1:11" ht="16.5" customHeight="1">
      <c r="A55" s="22" t="s">
        <v>282</v>
      </c>
      <c r="B55" s="24" t="s">
        <v>261</v>
      </c>
      <c r="C55" s="89"/>
      <c r="D55" s="90">
        <v>0</v>
      </c>
      <c r="E55" s="90">
        <v>0</v>
      </c>
      <c r="F55" s="90"/>
      <c r="G55" s="45"/>
      <c r="H55" s="45"/>
      <c r="I55" s="101"/>
      <c r="J55" s="101"/>
      <c r="K55" s="101"/>
    </row>
    <row r="56" spans="1:11" ht="16.5" customHeight="1">
      <c r="A56" s="22" t="s">
        <v>284</v>
      </c>
      <c r="B56" s="24" t="s">
        <v>263</v>
      </c>
      <c r="C56" s="89"/>
      <c r="D56" s="90">
        <v>6600</v>
      </c>
      <c r="E56" s="90">
        <v>6600</v>
      </c>
      <c r="F56" s="90"/>
      <c r="G56" s="45">
        <v>4300</v>
      </c>
      <c r="H56" s="45">
        <v>2300</v>
      </c>
      <c r="I56" s="101"/>
      <c r="J56" s="101"/>
      <c r="K56" s="101"/>
    </row>
    <row r="57" spans="1:11" ht="16.5" customHeight="1">
      <c r="A57" s="17" t="s">
        <v>286</v>
      </c>
      <c r="B57" s="20" t="s">
        <v>265</v>
      </c>
      <c r="C57" s="91">
        <f t="shared" ref="C57:H57" si="41">+C58+C93</f>
        <v>0</v>
      </c>
      <c r="D57" s="91">
        <f t="shared" si="41"/>
        <v>54906600</v>
      </c>
      <c r="E57" s="91">
        <f t="shared" si="41"/>
        <v>60598480</v>
      </c>
      <c r="F57" s="91">
        <f t="shared" si="41"/>
        <v>0</v>
      </c>
      <c r="G57" s="91">
        <f t="shared" si="41"/>
        <v>43271391.79999999</v>
      </c>
      <c r="H57" s="91">
        <f t="shared" si="41"/>
        <v>20243577.93</v>
      </c>
      <c r="I57" s="101"/>
      <c r="J57" s="101"/>
      <c r="K57" s="101"/>
    </row>
    <row r="58" spans="1:11" ht="16.5" customHeight="1">
      <c r="A58" s="27" t="s">
        <v>288</v>
      </c>
      <c r="B58" s="28" t="s">
        <v>267</v>
      </c>
      <c r="C58" s="92"/>
      <c r="D58" s="90">
        <v>4880</v>
      </c>
      <c r="E58" s="90">
        <v>4880</v>
      </c>
      <c r="F58" s="90"/>
      <c r="G58" s="45">
        <v>2486.12</v>
      </c>
      <c r="H58" s="45">
        <v>1334.96</v>
      </c>
      <c r="I58" s="101"/>
      <c r="J58" s="101"/>
      <c r="K58" s="101"/>
    </row>
    <row r="59" spans="1:11" s="19" customFormat="1" ht="16.5" customHeight="1">
      <c r="A59" s="22" t="s">
        <v>290</v>
      </c>
      <c r="B59" s="24" t="s">
        <v>269</v>
      </c>
      <c r="C59" s="89"/>
      <c r="D59" s="90">
        <v>6000</v>
      </c>
      <c r="E59" s="90">
        <v>6000</v>
      </c>
      <c r="F59" s="90"/>
      <c r="G59" s="45">
        <v>3725</v>
      </c>
      <c r="H59" s="45">
        <v>1750</v>
      </c>
      <c r="I59" s="101"/>
      <c r="J59" s="101"/>
      <c r="K59" s="101"/>
    </row>
    <row r="60" spans="1:11" s="26" customFormat="1" ht="16.5" customHeight="1">
      <c r="A60" s="22"/>
      <c r="B60" s="24" t="s">
        <v>271</v>
      </c>
      <c r="C60" s="89"/>
      <c r="D60" s="90">
        <v>0</v>
      </c>
      <c r="E60" s="90">
        <v>0</v>
      </c>
      <c r="F60" s="90"/>
      <c r="G60" s="45"/>
      <c r="H60" s="45"/>
      <c r="I60" s="101"/>
      <c r="J60" s="101"/>
      <c r="K60" s="101"/>
    </row>
    <row r="61" spans="1:11" ht="16.5" customHeight="1">
      <c r="A61" s="22"/>
      <c r="B61" s="24" t="s">
        <v>273</v>
      </c>
      <c r="C61" s="89"/>
      <c r="D61" s="90">
        <v>0</v>
      </c>
      <c r="E61" s="90">
        <v>0</v>
      </c>
      <c r="F61" s="90"/>
      <c r="G61" s="45"/>
      <c r="H61" s="45"/>
      <c r="I61" s="101"/>
      <c r="J61" s="101"/>
      <c r="K61" s="101"/>
    </row>
    <row r="62" spans="1:11" s="19" customFormat="1" ht="16.5" customHeight="1">
      <c r="A62" s="17" t="s">
        <v>294</v>
      </c>
      <c r="B62" s="24" t="s">
        <v>275</v>
      </c>
      <c r="C62" s="89"/>
      <c r="D62" s="90"/>
      <c r="E62" s="90"/>
      <c r="F62" s="90"/>
      <c r="G62" s="45"/>
      <c r="H62" s="45"/>
      <c r="I62" s="101"/>
      <c r="J62" s="101"/>
      <c r="K62" s="101"/>
    </row>
    <row r="63" spans="1:11" s="19" customFormat="1" ht="16.5" customHeight="1">
      <c r="A63" s="17" t="s">
        <v>296</v>
      </c>
      <c r="B63" s="20" t="s">
        <v>277</v>
      </c>
      <c r="C63" s="93">
        <f t="shared" ref="C63:H63" si="42">+C64</f>
        <v>0</v>
      </c>
      <c r="D63" s="93">
        <f t="shared" si="42"/>
        <v>0</v>
      </c>
      <c r="E63" s="93">
        <f t="shared" si="42"/>
        <v>0</v>
      </c>
      <c r="F63" s="93">
        <f t="shared" si="42"/>
        <v>0</v>
      </c>
      <c r="G63" s="93">
        <f t="shared" si="42"/>
        <v>0</v>
      </c>
      <c r="H63" s="93">
        <f t="shared" si="42"/>
        <v>0</v>
      </c>
      <c r="I63" s="101"/>
      <c r="J63" s="101"/>
      <c r="K63" s="101"/>
    </row>
    <row r="64" spans="1:11" s="19" customFormat="1" ht="16.5" customHeight="1">
      <c r="A64" s="22" t="s">
        <v>298</v>
      </c>
      <c r="B64" s="24" t="s">
        <v>279</v>
      </c>
      <c r="C64" s="89"/>
      <c r="D64" s="90">
        <v>0</v>
      </c>
      <c r="E64" s="90">
        <v>0</v>
      </c>
      <c r="F64" s="90"/>
      <c r="G64" s="45"/>
      <c r="H64" s="45"/>
      <c r="I64" s="101"/>
      <c r="J64" s="101"/>
      <c r="K64" s="101"/>
    </row>
    <row r="65" spans="1:11" s="19" customFormat="1" ht="16.5" customHeight="1">
      <c r="A65" s="17" t="s">
        <v>300</v>
      </c>
      <c r="B65" s="20" t="s">
        <v>281</v>
      </c>
      <c r="C65" s="88">
        <f t="shared" ref="C65:H65" si="43">+C66+C67</f>
        <v>0</v>
      </c>
      <c r="D65" s="88">
        <f t="shared" si="43"/>
        <v>0</v>
      </c>
      <c r="E65" s="88">
        <f t="shared" si="43"/>
        <v>0</v>
      </c>
      <c r="F65" s="88">
        <f t="shared" si="43"/>
        <v>0</v>
      </c>
      <c r="G65" s="88">
        <f t="shared" si="43"/>
        <v>0</v>
      </c>
      <c r="H65" s="88">
        <f t="shared" si="43"/>
        <v>0</v>
      </c>
      <c r="I65" s="101"/>
      <c r="J65" s="101"/>
      <c r="K65" s="101"/>
    </row>
    <row r="66" spans="1:11" ht="16.5" customHeight="1">
      <c r="A66" s="17" t="s">
        <v>301</v>
      </c>
      <c r="B66" s="24" t="s">
        <v>283</v>
      </c>
      <c r="C66" s="89"/>
      <c r="D66" s="90"/>
      <c r="E66" s="90"/>
      <c r="F66" s="90"/>
      <c r="G66" s="45"/>
      <c r="H66" s="45"/>
      <c r="I66" s="101"/>
      <c r="J66" s="101"/>
      <c r="K66" s="101"/>
    </row>
    <row r="67" spans="1:11" s="19" customFormat="1" ht="16.5" customHeight="1">
      <c r="A67" s="17" t="s">
        <v>303</v>
      </c>
      <c r="B67" s="24" t="s">
        <v>285</v>
      </c>
      <c r="C67" s="89"/>
      <c r="D67" s="90"/>
      <c r="E67" s="90"/>
      <c r="F67" s="90"/>
      <c r="G67" s="45"/>
      <c r="H67" s="45"/>
      <c r="I67" s="101"/>
      <c r="J67" s="101"/>
      <c r="K67" s="101"/>
    </row>
    <row r="68" spans="1:11" ht="16.5" customHeight="1">
      <c r="A68" s="22" t="s">
        <v>305</v>
      </c>
      <c r="B68" s="24" t="s">
        <v>287</v>
      </c>
      <c r="C68" s="89"/>
      <c r="D68" s="90"/>
      <c r="E68" s="90"/>
      <c r="F68" s="90"/>
      <c r="G68" s="45"/>
      <c r="H68" s="45"/>
      <c r="I68" s="101"/>
      <c r="J68" s="101"/>
      <c r="K68" s="101"/>
    </row>
    <row r="69" spans="1:11" ht="16.5" customHeight="1">
      <c r="A69" s="22" t="s">
        <v>306</v>
      </c>
      <c r="B69" s="23" t="s">
        <v>289</v>
      </c>
      <c r="C69" s="89"/>
      <c r="D69" s="90"/>
      <c r="E69" s="90"/>
      <c r="F69" s="90"/>
      <c r="G69" s="45"/>
      <c r="H69" s="45"/>
      <c r="I69" s="101"/>
      <c r="J69" s="101"/>
      <c r="K69" s="101"/>
    </row>
    <row r="70" spans="1:11" ht="16.5" customHeight="1">
      <c r="A70" s="22" t="s">
        <v>308</v>
      </c>
      <c r="B70" s="24" t="s">
        <v>291</v>
      </c>
      <c r="C70" s="89"/>
      <c r="D70" s="90"/>
      <c r="E70" s="90"/>
      <c r="F70" s="90"/>
      <c r="G70" s="45"/>
      <c r="H70" s="45"/>
      <c r="I70" s="101"/>
      <c r="J70" s="101"/>
      <c r="K70" s="101"/>
    </row>
    <row r="71" spans="1:11" ht="16.5" customHeight="1">
      <c r="A71" s="22" t="s">
        <v>310</v>
      </c>
      <c r="B71" s="24" t="s">
        <v>292</v>
      </c>
      <c r="C71" s="89"/>
      <c r="D71" s="90"/>
      <c r="E71" s="90"/>
      <c r="F71" s="90"/>
      <c r="G71" s="45"/>
      <c r="H71" s="45"/>
      <c r="I71" s="101"/>
      <c r="J71" s="101"/>
      <c r="K71" s="101"/>
    </row>
    <row r="72" spans="1:11" ht="30">
      <c r="A72" s="22" t="s">
        <v>311</v>
      </c>
      <c r="B72" s="24" t="s">
        <v>293</v>
      </c>
      <c r="C72" s="89"/>
      <c r="D72" s="90"/>
      <c r="E72" s="90"/>
      <c r="F72" s="90"/>
      <c r="G72" s="45"/>
      <c r="H72" s="45"/>
      <c r="I72" s="101"/>
      <c r="J72" s="101"/>
      <c r="K72" s="101"/>
    </row>
    <row r="73" spans="1:11" ht="16.5" customHeight="1">
      <c r="A73" s="17" t="s">
        <v>312</v>
      </c>
      <c r="B73" s="20" t="s">
        <v>295</v>
      </c>
      <c r="C73" s="93">
        <f t="shared" ref="C73:H73" si="44">+C74+C75</f>
        <v>0</v>
      </c>
      <c r="D73" s="93">
        <f t="shared" si="44"/>
        <v>50730</v>
      </c>
      <c r="E73" s="93">
        <f t="shared" si="44"/>
        <v>50730</v>
      </c>
      <c r="F73" s="93">
        <f t="shared" si="44"/>
        <v>0</v>
      </c>
      <c r="G73" s="93">
        <f t="shared" si="44"/>
        <v>33520</v>
      </c>
      <c r="H73" s="93">
        <f t="shared" si="44"/>
        <v>17000</v>
      </c>
      <c r="I73" s="101"/>
      <c r="J73" s="101"/>
      <c r="K73" s="101"/>
    </row>
    <row r="74" spans="1:11" ht="16.5" customHeight="1">
      <c r="A74" s="22" t="s">
        <v>314</v>
      </c>
      <c r="B74" s="24" t="s">
        <v>297</v>
      </c>
      <c r="C74" s="89"/>
      <c r="D74" s="90">
        <v>50730</v>
      </c>
      <c r="E74" s="90">
        <v>50730</v>
      </c>
      <c r="F74" s="90"/>
      <c r="G74" s="45">
        <v>33520</v>
      </c>
      <c r="H74" s="45">
        <v>17000</v>
      </c>
      <c r="I74" s="101"/>
      <c r="J74" s="101"/>
      <c r="K74" s="101"/>
    </row>
    <row r="75" spans="1:11" s="19" customFormat="1" ht="16.5" customHeight="1">
      <c r="A75" s="22" t="s">
        <v>316</v>
      </c>
      <c r="B75" s="24" t="s">
        <v>299</v>
      </c>
      <c r="C75" s="89"/>
      <c r="D75" s="90"/>
      <c r="E75" s="90"/>
      <c r="F75" s="90"/>
      <c r="G75" s="94"/>
      <c r="H75" s="94"/>
      <c r="I75" s="101"/>
      <c r="J75" s="101"/>
      <c r="K75" s="101"/>
    </row>
    <row r="76" spans="1:11" ht="16.5" customHeight="1">
      <c r="A76" s="17" t="s">
        <v>318</v>
      </c>
      <c r="B76" s="20" t="s">
        <v>192</v>
      </c>
      <c r="C76" s="87">
        <f>+C77</f>
        <v>0</v>
      </c>
      <c r="D76" s="87">
        <f t="shared" ref="D76:H77" si="45">+D77</f>
        <v>0</v>
      </c>
      <c r="E76" s="87">
        <f t="shared" si="45"/>
        <v>0</v>
      </c>
      <c r="F76" s="87">
        <f t="shared" si="45"/>
        <v>0</v>
      </c>
      <c r="G76" s="87">
        <f t="shared" si="45"/>
        <v>0</v>
      </c>
      <c r="H76" s="87">
        <f t="shared" si="45"/>
        <v>0</v>
      </c>
      <c r="I76" s="101"/>
      <c r="J76" s="101"/>
      <c r="K76" s="101"/>
    </row>
    <row r="77" spans="1:11" ht="16.5" customHeight="1">
      <c r="A77" s="29" t="s">
        <v>320</v>
      </c>
      <c r="B77" s="20" t="s">
        <v>302</v>
      </c>
      <c r="C77" s="87">
        <f>+C78</f>
        <v>0</v>
      </c>
      <c r="D77" s="87">
        <f t="shared" si="45"/>
        <v>0</v>
      </c>
      <c r="E77" s="87">
        <f t="shared" si="45"/>
        <v>0</v>
      </c>
      <c r="F77" s="87">
        <f t="shared" si="45"/>
        <v>0</v>
      </c>
      <c r="G77" s="87">
        <f t="shared" si="45"/>
        <v>0</v>
      </c>
      <c r="H77" s="87">
        <f t="shared" si="45"/>
        <v>0</v>
      </c>
      <c r="I77" s="101"/>
      <c r="J77" s="101"/>
      <c r="K77" s="101"/>
    </row>
    <row r="78" spans="1:11" s="19" customFormat="1" ht="16.5" customHeight="1">
      <c r="A78" s="29" t="s">
        <v>322</v>
      </c>
      <c r="B78" s="24" t="s">
        <v>304</v>
      </c>
      <c r="C78" s="89"/>
      <c r="D78" s="90"/>
      <c r="E78" s="90"/>
      <c r="F78" s="90"/>
      <c r="G78" s="45"/>
      <c r="H78" s="45"/>
      <c r="I78" s="101"/>
      <c r="J78" s="101"/>
      <c r="K78" s="101"/>
    </row>
    <row r="79" spans="1:11" s="19" customFormat="1" ht="16.5" customHeight="1">
      <c r="A79" s="29" t="s">
        <v>196</v>
      </c>
      <c r="B79" s="30" t="s">
        <v>197</v>
      </c>
      <c r="C79" s="89">
        <f t="shared" ref="C79:H79" si="46">C80+C81</f>
        <v>0</v>
      </c>
      <c r="D79" s="89">
        <f t="shared" si="46"/>
        <v>0</v>
      </c>
      <c r="E79" s="89">
        <f t="shared" si="46"/>
        <v>0</v>
      </c>
      <c r="F79" s="89">
        <f t="shared" si="46"/>
        <v>0</v>
      </c>
      <c r="G79" s="89">
        <f t="shared" si="46"/>
        <v>0</v>
      </c>
      <c r="H79" s="89">
        <f t="shared" si="46"/>
        <v>0</v>
      </c>
      <c r="I79" s="101"/>
      <c r="J79" s="101"/>
      <c r="K79" s="101"/>
    </row>
    <row r="80" spans="1:11" s="19" customFormat="1" ht="16.5" customHeight="1">
      <c r="A80" s="29" t="s">
        <v>325</v>
      </c>
      <c r="B80" s="31" t="s">
        <v>307</v>
      </c>
      <c r="C80" s="89"/>
      <c r="D80" s="90"/>
      <c r="E80" s="90"/>
      <c r="F80" s="90"/>
      <c r="G80" s="45"/>
      <c r="H80" s="45"/>
      <c r="I80" s="101"/>
      <c r="J80" s="101"/>
      <c r="K80" s="101"/>
    </row>
    <row r="81" spans="1:11" ht="16.5" customHeight="1">
      <c r="A81" s="29" t="s">
        <v>327</v>
      </c>
      <c r="B81" s="31" t="s">
        <v>309</v>
      </c>
      <c r="C81" s="89"/>
      <c r="D81" s="90"/>
      <c r="E81" s="90"/>
      <c r="F81" s="90"/>
      <c r="G81" s="45"/>
      <c r="H81" s="45"/>
      <c r="I81" s="101"/>
      <c r="J81" s="101"/>
      <c r="K81" s="101"/>
    </row>
    <row r="82" spans="1:11" s="19" customFormat="1" ht="16.5" customHeight="1">
      <c r="A82" s="17" t="s">
        <v>329</v>
      </c>
      <c r="B82" s="20" t="s">
        <v>198</v>
      </c>
      <c r="C82" s="88">
        <f t="shared" ref="C82:H82" si="47">+C83</f>
        <v>0</v>
      </c>
      <c r="D82" s="88">
        <f t="shared" si="47"/>
        <v>0</v>
      </c>
      <c r="E82" s="88">
        <f t="shared" si="47"/>
        <v>39000</v>
      </c>
      <c r="F82" s="88">
        <f t="shared" si="47"/>
        <v>0</v>
      </c>
      <c r="G82" s="88">
        <f t="shared" si="47"/>
        <v>38982.729999999996</v>
      </c>
      <c r="H82" s="88">
        <f t="shared" si="47"/>
        <v>0</v>
      </c>
      <c r="I82" s="101"/>
      <c r="J82" s="101"/>
      <c r="K82" s="101"/>
    </row>
    <row r="83" spans="1:11" s="19" customFormat="1" ht="16.5" customHeight="1">
      <c r="A83" s="17" t="s">
        <v>331</v>
      </c>
      <c r="B83" s="20" t="s">
        <v>199</v>
      </c>
      <c r="C83" s="88">
        <f t="shared" ref="C83" si="48">+C84+C89</f>
        <v>0</v>
      </c>
      <c r="D83" s="88">
        <f t="shared" ref="D83:H83" si="49">+D84+D89</f>
        <v>0</v>
      </c>
      <c r="E83" s="88">
        <f t="shared" si="49"/>
        <v>39000</v>
      </c>
      <c r="F83" s="88">
        <f t="shared" si="49"/>
        <v>0</v>
      </c>
      <c r="G83" s="88">
        <f t="shared" si="49"/>
        <v>38982.729999999996</v>
      </c>
      <c r="H83" s="88">
        <f t="shared" si="49"/>
        <v>0</v>
      </c>
      <c r="I83" s="101"/>
      <c r="J83" s="101"/>
      <c r="K83" s="101"/>
    </row>
    <row r="84" spans="1:11" s="19" customFormat="1" ht="16.5" customHeight="1">
      <c r="A84" s="17" t="s">
        <v>333</v>
      </c>
      <c r="B84" s="20" t="s">
        <v>313</v>
      </c>
      <c r="C84" s="88">
        <f t="shared" ref="C84" si="50">+C86+C88+C87+C85</f>
        <v>0</v>
      </c>
      <c r="D84" s="88">
        <f t="shared" ref="D84:H84" si="51">+D86+D88+D87+D85</f>
        <v>0</v>
      </c>
      <c r="E84" s="88">
        <f t="shared" si="51"/>
        <v>39000</v>
      </c>
      <c r="F84" s="88">
        <f t="shared" si="51"/>
        <v>0</v>
      </c>
      <c r="G84" s="88">
        <f t="shared" si="51"/>
        <v>38982.729999999996</v>
      </c>
      <c r="H84" s="88">
        <f t="shared" si="51"/>
        <v>0</v>
      </c>
      <c r="I84" s="101"/>
      <c r="J84" s="101"/>
      <c r="K84" s="101"/>
    </row>
    <row r="85" spans="1:11" s="19" customFormat="1" ht="16.5" customHeight="1">
      <c r="A85" s="17" t="s">
        <v>335</v>
      </c>
      <c r="B85" s="23" t="s">
        <v>315</v>
      </c>
      <c r="C85" s="88"/>
      <c r="D85" s="90"/>
      <c r="E85" s="90"/>
      <c r="F85" s="90"/>
      <c r="G85" s="45"/>
      <c r="H85" s="45"/>
      <c r="I85" s="101"/>
      <c r="J85" s="101"/>
      <c r="K85" s="101"/>
    </row>
    <row r="86" spans="1:11" s="19" customFormat="1" ht="16.5" customHeight="1">
      <c r="A86" s="22" t="s">
        <v>337</v>
      </c>
      <c r="B86" s="24" t="s">
        <v>317</v>
      </c>
      <c r="C86" s="89"/>
      <c r="D86" s="90"/>
      <c r="E86" s="90">
        <v>25000</v>
      </c>
      <c r="F86" s="90"/>
      <c r="G86" s="45">
        <v>24989.05</v>
      </c>
      <c r="H86" s="45"/>
      <c r="I86" s="101"/>
      <c r="J86" s="101"/>
      <c r="K86" s="101"/>
    </row>
    <row r="87" spans="1:11" s="19" customFormat="1" ht="16.5" customHeight="1">
      <c r="A87" s="22" t="s">
        <v>339</v>
      </c>
      <c r="B87" s="23" t="s">
        <v>319</v>
      </c>
      <c r="C87" s="89"/>
      <c r="D87" s="90"/>
      <c r="E87" s="90"/>
      <c r="F87" s="90"/>
      <c r="G87" s="45"/>
      <c r="H87" s="45"/>
      <c r="I87" s="101"/>
      <c r="J87" s="101"/>
      <c r="K87" s="101"/>
    </row>
    <row r="88" spans="1:11" ht="16.5" customHeight="1">
      <c r="A88" s="22" t="s">
        <v>340</v>
      </c>
      <c r="B88" s="24" t="s">
        <v>321</v>
      </c>
      <c r="C88" s="89"/>
      <c r="D88" s="90"/>
      <c r="E88" s="90">
        <v>14000</v>
      </c>
      <c r="F88" s="90"/>
      <c r="G88" s="45">
        <v>13993.68</v>
      </c>
      <c r="H88" s="45"/>
      <c r="I88" s="101"/>
      <c r="J88" s="101"/>
      <c r="K88" s="101"/>
    </row>
    <row r="89" spans="1:11" ht="16.5" customHeight="1">
      <c r="A89" s="32" t="s">
        <v>342</v>
      </c>
      <c r="B89" s="23" t="s">
        <v>323</v>
      </c>
      <c r="C89" s="89"/>
      <c r="D89" s="90"/>
      <c r="E89" s="90"/>
      <c r="F89" s="90"/>
      <c r="G89" s="45"/>
      <c r="H89" s="45"/>
      <c r="I89" s="101"/>
      <c r="J89" s="101"/>
      <c r="K89" s="101"/>
    </row>
    <row r="90" spans="1:11" ht="16.5" customHeight="1">
      <c r="A90" s="22" t="s">
        <v>227</v>
      </c>
      <c r="B90" s="24" t="s">
        <v>324</v>
      </c>
      <c r="C90" s="89"/>
      <c r="D90" s="90"/>
      <c r="E90" s="90"/>
      <c r="F90" s="90"/>
      <c r="G90" s="45"/>
      <c r="H90" s="45"/>
      <c r="I90" s="101"/>
      <c r="J90" s="101"/>
      <c r="K90" s="101"/>
    </row>
    <row r="91" spans="1:11" ht="16.5" customHeight="1">
      <c r="A91" s="22" t="s">
        <v>344</v>
      </c>
      <c r="B91" s="24" t="s">
        <v>326</v>
      </c>
      <c r="C91" s="87">
        <f t="shared" ref="C91:H91" si="52">+C48-C93+C27+C82+C181+C79</f>
        <v>0</v>
      </c>
      <c r="D91" s="87">
        <f t="shared" si="52"/>
        <v>19421660</v>
      </c>
      <c r="E91" s="87">
        <f t="shared" si="52"/>
        <v>19460660</v>
      </c>
      <c r="F91" s="87">
        <f t="shared" si="52"/>
        <v>0</v>
      </c>
      <c r="G91" s="87">
        <f t="shared" si="52"/>
        <v>19096011.919999998</v>
      </c>
      <c r="H91" s="87">
        <f t="shared" si="52"/>
        <v>9801950.0300000012</v>
      </c>
      <c r="I91" s="101"/>
      <c r="J91" s="101"/>
      <c r="K91" s="101"/>
    </row>
    <row r="92" spans="1:11" ht="16.5" customHeight="1">
      <c r="A92" s="22"/>
      <c r="B92" s="24" t="s">
        <v>328</v>
      </c>
      <c r="C92" s="87"/>
      <c r="D92" s="90"/>
      <c r="E92" s="90"/>
      <c r="F92" s="90"/>
      <c r="G92" s="90">
        <v>-6688</v>
      </c>
      <c r="H92" s="90"/>
      <c r="I92" s="101"/>
      <c r="J92" s="101"/>
      <c r="K92" s="101"/>
    </row>
    <row r="93" spans="1:11" ht="16.5" customHeight="1">
      <c r="A93" s="22" t="s">
        <v>347</v>
      </c>
      <c r="B93" s="20" t="s">
        <v>330</v>
      </c>
      <c r="C93" s="95">
        <f t="shared" ref="C93" si="53">+C94+C139+C163+C165+C176+C178</f>
        <v>0</v>
      </c>
      <c r="D93" s="95">
        <f t="shared" ref="D93:H93" si="54">+D94+D139+D163+D165+D176+D178</f>
        <v>54901720</v>
      </c>
      <c r="E93" s="95">
        <f t="shared" si="54"/>
        <v>60593600</v>
      </c>
      <c r="F93" s="95">
        <f t="shared" si="54"/>
        <v>0</v>
      </c>
      <c r="G93" s="95">
        <f t="shared" si="54"/>
        <v>43268905.679999992</v>
      </c>
      <c r="H93" s="95">
        <f t="shared" si="54"/>
        <v>20242242.969999999</v>
      </c>
      <c r="I93" s="101"/>
      <c r="J93" s="101"/>
      <c r="K93" s="101"/>
    </row>
    <row r="94" spans="1:11" s="26" customFormat="1" ht="16.5" customHeight="1">
      <c r="A94" s="17" t="s">
        <v>349</v>
      </c>
      <c r="B94" s="20" t="s">
        <v>332</v>
      </c>
      <c r="C94" s="88">
        <f t="shared" ref="C94" si="55">+C95+C105+C119+C135+C137</f>
        <v>0</v>
      </c>
      <c r="D94" s="88">
        <f t="shared" ref="D94:H94" si="56">+D95+D105+D119+D135+D137</f>
        <v>17847670</v>
      </c>
      <c r="E94" s="88">
        <f t="shared" si="56"/>
        <v>22988750</v>
      </c>
      <c r="F94" s="88">
        <f t="shared" si="56"/>
        <v>0</v>
      </c>
      <c r="G94" s="88">
        <f t="shared" si="56"/>
        <v>19435542.549999997</v>
      </c>
      <c r="H94" s="88">
        <f t="shared" si="56"/>
        <v>7580793.7699999996</v>
      </c>
      <c r="I94" s="101"/>
      <c r="J94" s="101"/>
      <c r="K94" s="101"/>
    </row>
    <row r="95" spans="1:11" s="26" customFormat="1" ht="16.5" customHeight="1">
      <c r="A95" s="22" t="s">
        <v>351</v>
      </c>
      <c r="B95" s="20" t="s">
        <v>334</v>
      </c>
      <c r="C95" s="87">
        <f t="shared" ref="C95" si="57">+C96+C102+C103+C97+C98</f>
        <v>0</v>
      </c>
      <c r="D95" s="87">
        <f t="shared" ref="D95:H95" si="58">+D96+D102+D103+D97+D98</f>
        <v>9447670</v>
      </c>
      <c r="E95" s="87">
        <f t="shared" si="58"/>
        <v>12247750</v>
      </c>
      <c r="F95" s="87">
        <f t="shared" si="58"/>
        <v>0</v>
      </c>
      <c r="G95" s="87">
        <f t="shared" si="58"/>
        <v>9083561.9399999976</v>
      </c>
      <c r="H95" s="87">
        <f t="shared" si="58"/>
        <v>3299518.6700000004</v>
      </c>
      <c r="I95" s="101"/>
      <c r="J95" s="101"/>
      <c r="K95" s="101"/>
    </row>
    <row r="96" spans="1:11" s="26" customFormat="1" ht="16.5" customHeight="1">
      <c r="A96" s="22"/>
      <c r="B96" s="23" t="s">
        <v>336</v>
      </c>
      <c r="C96" s="89"/>
      <c r="D96" s="90">
        <v>8974000</v>
      </c>
      <c r="E96" s="90">
        <v>11658840</v>
      </c>
      <c r="F96" s="90"/>
      <c r="G96" s="45">
        <v>8793917.0399999991</v>
      </c>
      <c r="H96" s="45">
        <v>3116471.21</v>
      </c>
      <c r="I96" s="101"/>
      <c r="J96" s="101"/>
      <c r="K96" s="101"/>
    </row>
    <row r="97" spans="1:11" s="26" customFormat="1" ht="16.5" customHeight="1">
      <c r="A97" s="22"/>
      <c r="B97" s="23" t="s">
        <v>338</v>
      </c>
      <c r="C97" s="89"/>
      <c r="D97" s="90"/>
      <c r="E97" s="90"/>
      <c r="F97" s="90"/>
      <c r="G97" s="45"/>
      <c r="H97" s="45"/>
      <c r="I97" s="101"/>
      <c r="J97" s="101"/>
      <c r="K97" s="101"/>
    </row>
    <row r="98" spans="1:11" s="26" customFormat="1" ht="16.5" customHeight="1">
      <c r="A98" s="22"/>
      <c r="B98" s="100" t="s">
        <v>481</v>
      </c>
      <c r="C98" s="89">
        <f>C99+C100+C101</f>
        <v>0</v>
      </c>
      <c r="D98" s="89">
        <f t="shared" ref="D98:H98" si="59">D99+D100+D101</f>
        <v>177000</v>
      </c>
      <c r="E98" s="89">
        <f t="shared" si="59"/>
        <v>295770</v>
      </c>
      <c r="F98" s="89">
        <f t="shared" si="59"/>
        <v>0</v>
      </c>
      <c r="G98" s="89">
        <f t="shared" si="59"/>
        <v>191378.08</v>
      </c>
      <c r="H98" s="89">
        <f t="shared" si="59"/>
        <v>84780.64</v>
      </c>
      <c r="I98" s="101"/>
      <c r="J98" s="101"/>
      <c r="K98" s="101"/>
    </row>
    <row r="99" spans="1:11" s="26" customFormat="1" ht="30">
      <c r="A99" s="22"/>
      <c r="B99" s="23" t="s">
        <v>482</v>
      </c>
      <c r="C99" s="89"/>
      <c r="D99" s="90">
        <v>168000</v>
      </c>
      <c r="E99" s="90">
        <v>281410</v>
      </c>
      <c r="F99" s="90"/>
      <c r="G99" s="45">
        <v>184963.74</v>
      </c>
      <c r="H99" s="45">
        <v>80606.3</v>
      </c>
      <c r="I99" s="101"/>
      <c r="J99" s="101"/>
      <c r="K99" s="101"/>
    </row>
    <row r="100" spans="1:11" s="26" customFormat="1" ht="60">
      <c r="A100" s="22"/>
      <c r="B100" s="23" t="s">
        <v>483</v>
      </c>
      <c r="C100" s="89"/>
      <c r="D100" s="90">
        <v>6000</v>
      </c>
      <c r="E100" s="90">
        <v>7980</v>
      </c>
      <c r="F100" s="90"/>
      <c r="G100" s="45">
        <v>4624.34</v>
      </c>
      <c r="H100" s="45">
        <v>2384.34</v>
      </c>
      <c r="I100" s="101"/>
      <c r="J100" s="101"/>
      <c r="K100" s="101"/>
    </row>
    <row r="101" spans="1:11" s="26" customFormat="1" ht="45">
      <c r="A101" s="22"/>
      <c r="B101" s="23" t="s">
        <v>484</v>
      </c>
      <c r="C101" s="89"/>
      <c r="D101" s="90">
        <v>3000</v>
      </c>
      <c r="E101" s="90">
        <v>6380</v>
      </c>
      <c r="F101" s="90"/>
      <c r="G101" s="45">
        <v>1790</v>
      </c>
      <c r="H101" s="45">
        <v>1790</v>
      </c>
      <c r="I101" s="101"/>
      <c r="J101" s="101"/>
      <c r="K101" s="101"/>
    </row>
    <row r="102" spans="1:11" s="26" customFormat="1" ht="16.5" customHeight="1">
      <c r="A102" s="22"/>
      <c r="B102" s="23" t="s">
        <v>341</v>
      </c>
      <c r="C102" s="89"/>
      <c r="D102" s="90">
        <v>17670</v>
      </c>
      <c r="E102" s="90">
        <v>17670</v>
      </c>
      <c r="F102" s="90"/>
      <c r="G102" s="45">
        <v>5274.87</v>
      </c>
      <c r="H102" s="45">
        <v>5274.87</v>
      </c>
      <c r="I102" s="101"/>
      <c r="J102" s="101"/>
      <c r="K102" s="101"/>
    </row>
    <row r="103" spans="1:11" s="26" customFormat="1" ht="45">
      <c r="A103" s="22"/>
      <c r="B103" s="23" t="s">
        <v>343</v>
      </c>
      <c r="C103" s="89"/>
      <c r="D103" s="90">
        <v>279000</v>
      </c>
      <c r="E103" s="90">
        <v>275470</v>
      </c>
      <c r="F103" s="90"/>
      <c r="G103" s="45">
        <v>92991.95</v>
      </c>
      <c r="H103" s="45">
        <v>92991.95</v>
      </c>
      <c r="I103" s="101"/>
      <c r="J103" s="101"/>
      <c r="K103" s="101"/>
    </row>
    <row r="104" spans="1:11">
      <c r="A104" s="22"/>
      <c r="B104" s="24" t="s">
        <v>328</v>
      </c>
      <c r="C104" s="89"/>
      <c r="D104" s="90"/>
      <c r="E104" s="90"/>
      <c r="F104" s="90"/>
      <c r="G104" s="45">
        <v>-388.78</v>
      </c>
      <c r="H104" s="45">
        <v>-372.84</v>
      </c>
      <c r="I104" s="101"/>
      <c r="J104" s="101"/>
      <c r="K104" s="101"/>
    </row>
    <row r="105" spans="1:11" ht="30">
      <c r="A105" s="22" t="s">
        <v>359</v>
      </c>
      <c r="B105" s="20" t="s">
        <v>345</v>
      </c>
      <c r="C105" s="89">
        <f t="shared" ref="C105:H105" si="60">C106+C107+C108+C109+C110+C111+C113+C112+C114</f>
        <v>0</v>
      </c>
      <c r="D105" s="89">
        <f>D106+D107+D108+D109+D110+D111+D113+D112+D114</f>
        <v>5999000</v>
      </c>
      <c r="E105" s="89">
        <f t="shared" si="60"/>
        <v>8196000</v>
      </c>
      <c r="F105" s="89">
        <f t="shared" si="60"/>
        <v>0</v>
      </c>
      <c r="G105" s="89">
        <f t="shared" si="60"/>
        <v>8190207.3300000001</v>
      </c>
      <c r="H105" s="89">
        <f t="shared" si="60"/>
        <v>3177210.09</v>
      </c>
      <c r="I105" s="101"/>
      <c r="J105" s="101"/>
      <c r="K105" s="101"/>
    </row>
    <row r="106" spans="1:11" ht="16.5" customHeight="1">
      <c r="A106" s="22"/>
      <c r="B106" s="23" t="s">
        <v>346</v>
      </c>
      <c r="C106" s="89"/>
      <c r="D106" s="90">
        <v>428000</v>
      </c>
      <c r="E106" s="90">
        <v>386000</v>
      </c>
      <c r="F106" s="90"/>
      <c r="G106" s="45">
        <v>385236.91</v>
      </c>
      <c r="H106" s="45">
        <v>270620.88</v>
      </c>
      <c r="I106" s="101"/>
      <c r="J106" s="101"/>
      <c r="K106" s="101"/>
    </row>
    <row r="107" spans="1:11">
      <c r="A107" s="22"/>
      <c r="B107" s="23" t="s">
        <v>348</v>
      </c>
      <c r="C107" s="89"/>
      <c r="D107" s="90"/>
      <c r="E107" s="90"/>
      <c r="F107" s="90"/>
      <c r="G107" s="45"/>
      <c r="H107" s="45"/>
      <c r="I107" s="101"/>
      <c r="J107" s="101"/>
      <c r="K107" s="101"/>
    </row>
    <row r="108" spans="1:11" s="19" customFormat="1" ht="16.5" customHeight="1">
      <c r="A108" s="22"/>
      <c r="B108" s="23" t="s">
        <v>350</v>
      </c>
      <c r="C108" s="89"/>
      <c r="D108" s="90">
        <v>479000</v>
      </c>
      <c r="E108" s="90">
        <v>1021000</v>
      </c>
      <c r="F108" s="90"/>
      <c r="G108" s="45">
        <v>1020787.78</v>
      </c>
      <c r="H108" s="45">
        <v>424640.45</v>
      </c>
      <c r="I108" s="101"/>
      <c r="J108" s="101"/>
      <c r="K108" s="101"/>
    </row>
    <row r="109" spans="1:11" ht="16.5" customHeight="1">
      <c r="A109" s="22"/>
      <c r="B109" s="23" t="s">
        <v>352</v>
      </c>
      <c r="C109" s="89"/>
      <c r="D109" s="90">
        <v>2546000</v>
      </c>
      <c r="E109" s="90">
        <v>3828000</v>
      </c>
      <c r="F109" s="90"/>
      <c r="G109" s="45">
        <v>3826618.02</v>
      </c>
      <c r="H109" s="45">
        <v>1266331.8</v>
      </c>
      <c r="I109" s="101"/>
      <c r="J109" s="101"/>
      <c r="K109" s="101"/>
    </row>
    <row r="110" spans="1:11">
      <c r="A110" s="22"/>
      <c r="B110" s="34" t="s">
        <v>353</v>
      </c>
      <c r="C110" s="89"/>
      <c r="D110" s="90"/>
      <c r="E110" s="90">
        <v>1000</v>
      </c>
      <c r="F110" s="90"/>
      <c r="G110" s="45">
        <v>203.5</v>
      </c>
      <c r="H110" s="45">
        <v>203.5</v>
      </c>
      <c r="I110" s="101"/>
      <c r="J110" s="101"/>
      <c r="K110" s="101"/>
    </row>
    <row r="111" spans="1:11" ht="30">
      <c r="A111" s="22"/>
      <c r="B111" s="23" t="s">
        <v>354</v>
      </c>
      <c r="C111" s="89"/>
      <c r="D111" s="90">
        <v>70000</v>
      </c>
      <c r="E111" s="90">
        <v>66000</v>
      </c>
      <c r="F111" s="90"/>
      <c r="G111" s="45">
        <v>65303.32</v>
      </c>
      <c r="H111" s="45">
        <v>27225.73</v>
      </c>
      <c r="I111" s="101"/>
      <c r="J111" s="101"/>
      <c r="K111" s="101"/>
    </row>
    <row r="112" spans="1:11" ht="16.5" customHeight="1">
      <c r="A112" s="22"/>
      <c r="B112" s="35" t="s">
        <v>355</v>
      </c>
      <c r="C112" s="89"/>
      <c r="D112" s="90"/>
      <c r="E112" s="90"/>
      <c r="F112" s="90"/>
      <c r="G112" s="45"/>
      <c r="H112" s="45"/>
      <c r="I112" s="101"/>
      <c r="J112" s="101"/>
      <c r="K112" s="101"/>
    </row>
    <row r="113" spans="1:11">
      <c r="A113" s="22"/>
      <c r="B113" s="35" t="s">
        <v>356</v>
      </c>
      <c r="C113" s="89"/>
      <c r="D113" s="90">
        <v>1190000</v>
      </c>
      <c r="E113" s="90">
        <v>1638000</v>
      </c>
      <c r="F113" s="90"/>
      <c r="G113" s="96">
        <v>1636750</v>
      </c>
      <c r="H113" s="96">
        <v>596601.99</v>
      </c>
      <c r="I113" s="101"/>
      <c r="J113" s="101"/>
      <c r="K113" s="101"/>
    </row>
    <row r="114" spans="1:11" ht="16.5" customHeight="1">
      <c r="A114" s="22"/>
      <c r="B114" s="36" t="s">
        <v>357</v>
      </c>
      <c r="C114" s="89">
        <f t="shared" ref="C114:H114" si="61">C115+C116+C117</f>
        <v>0</v>
      </c>
      <c r="D114" s="89">
        <f t="shared" si="61"/>
        <v>1286000</v>
      </c>
      <c r="E114" s="89">
        <f t="shared" si="61"/>
        <v>1256000</v>
      </c>
      <c r="F114" s="89">
        <f t="shared" si="61"/>
        <v>0</v>
      </c>
      <c r="G114" s="89">
        <f t="shared" si="61"/>
        <v>1255307.8</v>
      </c>
      <c r="H114" s="89">
        <f t="shared" si="61"/>
        <v>591585.74</v>
      </c>
      <c r="I114" s="101"/>
      <c r="J114" s="101"/>
      <c r="K114" s="101"/>
    </row>
    <row r="115" spans="1:11" ht="16.5" customHeight="1">
      <c r="A115" s="22"/>
      <c r="B115" s="35" t="s">
        <v>358</v>
      </c>
      <c r="C115" s="89"/>
      <c r="D115" s="90">
        <v>1002000</v>
      </c>
      <c r="E115" s="90">
        <v>1256000</v>
      </c>
      <c r="F115" s="90"/>
      <c r="G115" s="45">
        <v>1255307.8</v>
      </c>
      <c r="H115" s="45">
        <v>591585.74</v>
      </c>
      <c r="I115" s="101"/>
      <c r="J115" s="101"/>
      <c r="K115" s="101"/>
    </row>
    <row r="116" spans="1:11">
      <c r="A116" s="22"/>
      <c r="B116" s="35" t="s">
        <v>360</v>
      </c>
      <c r="C116" s="89"/>
      <c r="D116" s="90">
        <v>284000</v>
      </c>
      <c r="E116" s="90"/>
      <c r="F116" s="90"/>
      <c r="G116" s="45"/>
      <c r="H116" s="45"/>
      <c r="I116" s="101"/>
      <c r="J116" s="101"/>
      <c r="K116" s="101"/>
    </row>
    <row r="117" spans="1:11">
      <c r="A117" s="22"/>
      <c r="B117" s="35" t="s">
        <v>361</v>
      </c>
      <c r="C117" s="89"/>
      <c r="D117" s="90"/>
      <c r="E117" s="90"/>
      <c r="F117" s="90"/>
      <c r="G117" s="45"/>
      <c r="H117" s="45"/>
      <c r="I117" s="101"/>
      <c r="J117" s="101"/>
      <c r="K117" s="101"/>
    </row>
    <row r="118" spans="1:11">
      <c r="A118" s="22"/>
      <c r="B118" s="24" t="s">
        <v>328</v>
      </c>
      <c r="C118" s="89"/>
      <c r="D118" s="90"/>
      <c r="E118" s="90"/>
      <c r="F118" s="90"/>
      <c r="G118" s="45"/>
      <c r="H118" s="45"/>
      <c r="I118" s="101"/>
      <c r="J118" s="101"/>
      <c r="K118" s="101"/>
    </row>
    <row r="119" spans="1:11" ht="36" customHeight="1">
      <c r="A119" s="17" t="s">
        <v>371</v>
      </c>
      <c r="B119" s="20" t="s">
        <v>362</v>
      </c>
      <c r="C119" s="89">
        <f t="shared" ref="C119:H119" si="62">C120+C121+C122+C123+C124+C125+C126+C127+C128+C129</f>
        <v>0</v>
      </c>
      <c r="D119" s="89">
        <f t="shared" si="62"/>
        <v>299000</v>
      </c>
      <c r="E119" s="89">
        <f t="shared" si="62"/>
        <v>441000</v>
      </c>
      <c r="F119" s="89">
        <f t="shared" si="62"/>
        <v>0</v>
      </c>
      <c r="G119" s="89">
        <f t="shared" si="62"/>
        <v>437861.28</v>
      </c>
      <c r="H119" s="89">
        <f t="shared" si="62"/>
        <v>250613.01</v>
      </c>
      <c r="I119" s="101"/>
      <c r="J119" s="101"/>
      <c r="K119" s="101"/>
    </row>
    <row r="120" spans="1:11">
      <c r="A120" s="22"/>
      <c r="B120" s="23" t="s">
        <v>352</v>
      </c>
      <c r="C120" s="89"/>
      <c r="D120" s="90">
        <v>222000</v>
      </c>
      <c r="E120" s="90">
        <v>276000</v>
      </c>
      <c r="F120" s="90"/>
      <c r="G120" s="45">
        <v>274000</v>
      </c>
      <c r="H120" s="45">
        <v>94987.6</v>
      </c>
      <c r="I120" s="101"/>
      <c r="J120" s="101"/>
      <c r="K120" s="101"/>
    </row>
    <row r="121" spans="1:11" ht="30">
      <c r="A121" s="22"/>
      <c r="B121" s="37" t="s">
        <v>363</v>
      </c>
      <c r="C121" s="89"/>
      <c r="D121" s="90">
        <v>39000</v>
      </c>
      <c r="E121" s="90">
        <v>148000</v>
      </c>
      <c r="F121" s="90"/>
      <c r="G121" s="45">
        <v>147021.28</v>
      </c>
      <c r="H121" s="45">
        <v>144235.41</v>
      </c>
      <c r="I121" s="101"/>
      <c r="J121" s="101"/>
      <c r="K121" s="101"/>
    </row>
    <row r="122" spans="1:11" ht="16.5" customHeight="1">
      <c r="A122" s="22"/>
      <c r="B122" s="38" t="s">
        <v>364</v>
      </c>
      <c r="C122" s="89"/>
      <c r="D122" s="90">
        <v>38000</v>
      </c>
      <c r="E122" s="90">
        <v>17000</v>
      </c>
      <c r="F122" s="90"/>
      <c r="G122" s="45">
        <v>16840</v>
      </c>
      <c r="H122" s="45">
        <v>11390</v>
      </c>
      <c r="I122" s="101"/>
      <c r="J122" s="101"/>
      <c r="K122" s="101"/>
    </row>
    <row r="123" spans="1:11" ht="30">
      <c r="A123" s="22"/>
      <c r="B123" s="38" t="s">
        <v>365</v>
      </c>
      <c r="C123" s="89"/>
      <c r="D123" s="90"/>
      <c r="E123" s="90"/>
      <c r="F123" s="90"/>
      <c r="G123" s="45"/>
      <c r="H123" s="45"/>
      <c r="I123" s="101"/>
      <c r="J123" s="101"/>
      <c r="K123" s="101"/>
    </row>
    <row r="124" spans="1:11" ht="16.5" customHeight="1">
      <c r="A124" s="22"/>
      <c r="B124" s="38" t="s">
        <v>366</v>
      </c>
      <c r="C124" s="89"/>
      <c r="D124" s="90"/>
      <c r="E124" s="90"/>
      <c r="F124" s="90"/>
      <c r="G124" s="45"/>
      <c r="H124" s="45"/>
      <c r="I124" s="101"/>
      <c r="J124" s="101"/>
      <c r="K124" s="101"/>
    </row>
    <row r="125" spans="1:11" ht="16.5" customHeight="1">
      <c r="A125" s="22"/>
      <c r="B125" s="23" t="s">
        <v>346</v>
      </c>
      <c r="C125" s="89"/>
      <c r="D125" s="90"/>
      <c r="E125" s="90"/>
      <c r="F125" s="90"/>
      <c r="G125" s="45"/>
      <c r="H125" s="45"/>
      <c r="I125" s="101"/>
      <c r="J125" s="101"/>
      <c r="K125" s="101"/>
    </row>
    <row r="126" spans="1:11" ht="16.5" customHeight="1">
      <c r="A126" s="22"/>
      <c r="B126" s="38" t="s">
        <v>367</v>
      </c>
      <c r="C126" s="89"/>
      <c r="D126" s="90"/>
      <c r="E126" s="90"/>
      <c r="F126" s="90"/>
      <c r="G126" s="97"/>
      <c r="H126" s="97"/>
      <c r="I126" s="101"/>
      <c r="J126" s="101"/>
      <c r="K126" s="101"/>
    </row>
    <row r="127" spans="1:11">
      <c r="A127" s="22"/>
      <c r="B127" s="39" t="s">
        <v>368</v>
      </c>
      <c r="C127" s="89"/>
      <c r="D127" s="90"/>
      <c r="E127" s="90"/>
      <c r="F127" s="90"/>
      <c r="G127" s="97"/>
      <c r="H127" s="97"/>
      <c r="I127" s="101"/>
      <c r="J127" s="101"/>
      <c r="K127" s="101"/>
    </row>
    <row r="128" spans="1:11" s="19" customFormat="1" ht="30">
      <c r="A128" s="22"/>
      <c r="B128" s="39" t="s">
        <v>369</v>
      </c>
      <c r="C128" s="89"/>
      <c r="D128" s="90"/>
      <c r="E128" s="90"/>
      <c r="F128" s="90"/>
      <c r="G128" s="97"/>
      <c r="H128" s="97"/>
      <c r="I128" s="101"/>
      <c r="J128" s="101"/>
      <c r="K128" s="101"/>
    </row>
    <row r="129" spans="1:11" s="19" customFormat="1" ht="30">
      <c r="A129" s="22"/>
      <c r="B129" s="40" t="s">
        <v>370</v>
      </c>
      <c r="C129" s="89">
        <f t="shared" ref="C129:H129" si="63">C130+C131+C132+C133</f>
        <v>0</v>
      </c>
      <c r="D129" s="89">
        <f t="shared" si="63"/>
        <v>0</v>
      </c>
      <c r="E129" s="89">
        <f t="shared" si="63"/>
        <v>0</v>
      </c>
      <c r="F129" s="89">
        <f t="shared" si="63"/>
        <v>0</v>
      </c>
      <c r="G129" s="89">
        <f t="shared" si="63"/>
        <v>0</v>
      </c>
      <c r="H129" s="89">
        <f t="shared" si="63"/>
        <v>0</v>
      </c>
      <c r="I129" s="101"/>
      <c r="J129" s="101"/>
      <c r="K129" s="101"/>
    </row>
    <row r="130" spans="1:11" s="19" customFormat="1">
      <c r="A130" s="22"/>
      <c r="B130" s="41" t="s">
        <v>372</v>
      </c>
      <c r="C130" s="89"/>
      <c r="D130" s="90"/>
      <c r="E130" s="90"/>
      <c r="F130" s="90"/>
      <c r="G130" s="97"/>
      <c r="H130" s="97"/>
      <c r="I130" s="101"/>
      <c r="J130" s="101"/>
      <c r="K130" s="101"/>
    </row>
    <row r="131" spans="1:11" s="19" customFormat="1" ht="30">
      <c r="A131" s="22"/>
      <c r="B131" s="41" t="s">
        <v>373</v>
      </c>
      <c r="C131" s="89"/>
      <c r="D131" s="90"/>
      <c r="E131" s="90"/>
      <c r="F131" s="90"/>
      <c r="G131" s="97"/>
      <c r="H131" s="97"/>
      <c r="I131" s="101"/>
      <c r="J131" s="101"/>
      <c r="K131" s="101"/>
    </row>
    <row r="132" spans="1:11" s="19" customFormat="1" ht="30">
      <c r="A132" s="22"/>
      <c r="B132" s="41" t="s">
        <v>374</v>
      </c>
      <c r="C132" s="89"/>
      <c r="D132" s="90"/>
      <c r="E132" s="90"/>
      <c r="F132" s="90"/>
      <c r="G132" s="97"/>
      <c r="H132" s="97"/>
      <c r="I132" s="101"/>
      <c r="J132" s="101"/>
      <c r="K132" s="101"/>
    </row>
    <row r="133" spans="1:11" s="19" customFormat="1" ht="30">
      <c r="A133" s="22"/>
      <c r="B133" s="41" t="s">
        <v>375</v>
      </c>
      <c r="C133" s="89"/>
      <c r="D133" s="90"/>
      <c r="E133" s="90"/>
      <c r="F133" s="90"/>
      <c r="G133" s="97"/>
      <c r="H133" s="97"/>
      <c r="I133" s="101"/>
      <c r="J133" s="101"/>
      <c r="K133" s="101"/>
    </row>
    <row r="134" spans="1:11" s="19" customFormat="1">
      <c r="A134" s="22"/>
      <c r="B134" s="24" t="s">
        <v>328</v>
      </c>
      <c r="C134" s="89"/>
      <c r="D134" s="90"/>
      <c r="E134" s="90"/>
      <c r="F134" s="90"/>
      <c r="G134" s="97"/>
      <c r="H134" s="97"/>
      <c r="I134" s="101"/>
      <c r="J134" s="101"/>
      <c r="K134" s="101"/>
    </row>
    <row r="135" spans="1:11" s="19" customFormat="1">
      <c r="A135" s="22" t="s">
        <v>384</v>
      </c>
      <c r="B135" s="24" t="s">
        <v>376</v>
      </c>
      <c r="C135" s="87"/>
      <c r="D135" s="90">
        <v>1610000</v>
      </c>
      <c r="E135" s="90">
        <v>1610000</v>
      </c>
      <c r="F135" s="90"/>
      <c r="G135" s="45">
        <v>1393912</v>
      </c>
      <c r="H135" s="45">
        <v>689452</v>
      </c>
      <c r="I135" s="101"/>
      <c r="J135" s="101"/>
      <c r="K135" s="101"/>
    </row>
    <row r="136" spans="1:11" s="19" customFormat="1" ht="16.5" customHeight="1">
      <c r="A136" s="22"/>
      <c r="B136" s="24" t="s">
        <v>328</v>
      </c>
      <c r="C136" s="87"/>
      <c r="D136" s="90"/>
      <c r="E136" s="90"/>
      <c r="F136" s="90"/>
      <c r="G136" s="45"/>
      <c r="H136" s="45"/>
      <c r="I136" s="101"/>
      <c r="J136" s="101"/>
      <c r="K136" s="101"/>
    </row>
    <row r="137" spans="1:11" s="19" customFormat="1" ht="16.5" customHeight="1">
      <c r="A137" s="22" t="s">
        <v>386</v>
      </c>
      <c r="B137" s="24" t="s">
        <v>377</v>
      </c>
      <c r="C137" s="89"/>
      <c r="D137" s="90">
        <v>492000</v>
      </c>
      <c r="E137" s="90">
        <v>494000</v>
      </c>
      <c r="F137" s="90"/>
      <c r="G137" s="94">
        <v>330000</v>
      </c>
      <c r="H137" s="94">
        <v>164000</v>
      </c>
      <c r="I137" s="101"/>
      <c r="J137" s="101"/>
      <c r="K137" s="101"/>
    </row>
    <row r="138" spans="1:11" s="19" customFormat="1" ht="16.5" customHeight="1">
      <c r="A138" s="22"/>
      <c r="B138" s="24" t="s">
        <v>328</v>
      </c>
      <c r="C138" s="89"/>
      <c r="D138" s="90"/>
      <c r="E138" s="90"/>
      <c r="F138" s="90"/>
      <c r="G138" s="94">
        <v>-1830</v>
      </c>
      <c r="H138" s="94">
        <v>-1830</v>
      </c>
      <c r="I138" s="101"/>
      <c r="J138" s="101"/>
      <c r="K138" s="101"/>
    </row>
    <row r="139" spans="1:11" ht="16.5" customHeight="1">
      <c r="A139" s="17" t="s">
        <v>388</v>
      </c>
      <c r="B139" s="20" t="s">
        <v>378</v>
      </c>
      <c r="C139" s="88">
        <f t="shared" ref="C139" si="64">+C140+C147+C149+C153+C159</f>
        <v>0</v>
      </c>
      <c r="D139" s="88">
        <f t="shared" ref="D139:H139" si="65">+D140+D147+D149+D153+D159</f>
        <v>10023000</v>
      </c>
      <c r="E139" s="88">
        <f t="shared" si="65"/>
        <v>10503160</v>
      </c>
      <c r="F139" s="88">
        <f t="shared" si="65"/>
        <v>0</v>
      </c>
      <c r="G139" s="88">
        <f t="shared" si="65"/>
        <v>6541025.0200000005</v>
      </c>
      <c r="H139" s="88">
        <f t="shared" si="65"/>
        <v>3723111.0900000003</v>
      </c>
      <c r="I139" s="101"/>
      <c r="J139" s="101"/>
      <c r="K139" s="101"/>
    </row>
    <row r="140" spans="1:11" ht="16.5" customHeight="1">
      <c r="A140" s="17" t="s">
        <v>390</v>
      </c>
      <c r="B140" s="20" t="s">
        <v>379</v>
      </c>
      <c r="C140" s="87">
        <f>+C141+C144+C145</f>
        <v>0</v>
      </c>
      <c r="D140" s="87">
        <f t="shared" ref="D140:H140" si="66">+D141+D144+D145</f>
        <v>6570000</v>
      </c>
      <c r="E140" s="87">
        <f t="shared" si="66"/>
        <v>6848160</v>
      </c>
      <c r="F140" s="87">
        <f t="shared" si="66"/>
        <v>0</v>
      </c>
      <c r="G140" s="87">
        <f t="shared" si="66"/>
        <v>4321275</v>
      </c>
      <c r="H140" s="87">
        <f t="shared" si="66"/>
        <v>2281277.54</v>
      </c>
      <c r="I140" s="101"/>
      <c r="J140" s="101"/>
      <c r="K140" s="101"/>
    </row>
    <row r="141" spans="1:11" s="19" customFormat="1" ht="16.5" customHeight="1">
      <c r="A141" s="22"/>
      <c r="B141" s="42" t="s">
        <v>380</v>
      </c>
      <c r="C141" s="89"/>
      <c r="D141" s="90">
        <v>6165000</v>
      </c>
      <c r="E141" s="90">
        <v>6479910</v>
      </c>
      <c r="F141" s="90"/>
      <c r="G141" s="45">
        <f>SUM(G142:G143)</f>
        <v>4183000</v>
      </c>
      <c r="H141" s="45">
        <f>SUM(H142:H143)</f>
        <v>2143002.54</v>
      </c>
      <c r="I141" s="101"/>
      <c r="J141" s="101"/>
      <c r="K141" s="101"/>
    </row>
    <row r="142" spans="1:11" s="19" customFormat="1" ht="16.5" customHeight="1">
      <c r="A142" s="22"/>
      <c r="B142" s="85" t="s">
        <v>381</v>
      </c>
      <c r="C142" s="89"/>
      <c r="D142" s="90"/>
      <c r="E142" s="90"/>
      <c r="F142" s="90"/>
      <c r="G142" s="45">
        <v>2216116.56</v>
      </c>
      <c r="H142" s="45">
        <v>1126159.99</v>
      </c>
      <c r="I142" s="101"/>
      <c r="J142" s="101"/>
      <c r="K142" s="101"/>
    </row>
    <row r="143" spans="1:11" s="19" customFormat="1" ht="16.5" customHeight="1">
      <c r="A143" s="22"/>
      <c r="B143" s="85" t="s">
        <v>382</v>
      </c>
      <c r="C143" s="89"/>
      <c r="D143" s="90"/>
      <c r="E143" s="90"/>
      <c r="F143" s="90"/>
      <c r="G143" s="45">
        <v>1966883.44</v>
      </c>
      <c r="H143" s="45">
        <v>1016842.55</v>
      </c>
      <c r="I143" s="101"/>
      <c r="J143" s="101"/>
      <c r="K143" s="101"/>
    </row>
    <row r="144" spans="1:11" s="19" customFormat="1" ht="16.5" customHeight="1">
      <c r="A144" s="22"/>
      <c r="B144" s="42" t="s">
        <v>383</v>
      </c>
      <c r="C144" s="89"/>
      <c r="D144" s="90">
        <v>114000</v>
      </c>
      <c r="E144" s="90">
        <v>112000</v>
      </c>
      <c r="F144" s="90"/>
      <c r="G144" s="23">
        <v>38000</v>
      </c>
      <c r="H144" s="23">
        <v>38000</v>
      </c>
      <c r="I144" s="101"/>
      <c r="J144" s="101"/>
      <c r="K144" s="101"/>
    </row>
    <row r="145" spans="1:11" s="19" customFormat="1" ht="30">
      <c r="A145" s="22"/>
      <c r="B145" s="42" t="s">
        <v>485</v>
      </c>
      <c r="C145" s="89"/>
      <c r="D145" s="90">
        <v>291000</v>
      </c>
      <c r="E145" s="90">
        <v>256250</v>
      </c>
      <c r="F145" s="90"/>
      <c r="G145" s="23">
        <v>100275</v>
      </c>
      <c r="H145" s="23">
        <v>100275</v>
      </c>
      <c r="I145" s="101"/>
      <c r="J145" s="101"/>
      <c r="K145" s="101"/>
    </row>
    <row r="146" spans="1:11" s="19" customFormat="1" ht="16.5" customHeight="1">
      <c r="A146" s="22"/>
      <c r="B146" s="24" t="s">
        <v>328</v>
      </c>
      <c r="C146" s="89"/>
      <c r="D146" s="90"/>
      <c r="E146" s="90"/>
      <c r="F146" s="90"/>
      <c r="G146" s="23">
        <v>-932.09</v>
      </c>
      <c r="H146" s="23">
        <v>-932.09</v>
      </c>
      <c r="I146" s="101"/>
      <c r="J146" s="101"/>
      <c r="K146" s="101"/>
    </row>
    <row r="147" spans="1:11" s="19" customFormat="1" ht="16.5" customHeight="1">
      <c r="A147" s="22" t="s">
        <v>396</v>
      </c>
      <c r="B147" s="43" t="s">
        <v>385</v>
      </c>
      <c r="C147" s="89"/>
      <c r="D147" s="90">
        <v>2127000</v>
      </c>
      <c r="E147" s="90">
        <v>2458000</v>
      </c>
      <c r="F147" s="90"/>
      <c r="G147" s="89">
        <v>1418000</v>
      </c>
      <c r="H147" s="89">
        <v>1005783.53</v>
      </c>
      <c r="I147" s="101"/>
      <c r="J147" s="101"/>
      <c r="K147" s="101"/>
    </row>
    <row r="148" spans="1:11" s="19" customFormat="1" ht="16.5" customHeight="1">
      <c r="A148" s="22"/>
      <c r="B148" s="24" t="s">
        <v>328</v>
      </c>
      <c r="C148" s="89"/>
      <c r="D148" s="90"/>
      <c r="E148" s="90"/>
      <c r="F148" s="90"/>
      <c r="G148" s="23"/>
      <c r="H148" s="23"/>
      <c r="I148" s="101"/>
      <c r="J148" s="101"/>
      <c r="K148" s="101"/>
    </row>
    <row r="149" spans="1:11" s="19" customFormat="1" ht="16.5" customHeight="1">
      <c r="A149" s="17" t="s">
        <v>398</v>
      </c>
      <c r="B149" s="44" t="s">
        <v>387</v>
      </c>
      <c r="C149" s="89">
        <f t="shared" ref="C149:H149" si="67">+C150+C151</f>
        <v>0</v>
      </c>
      <c r="D149" s="89">
        <f t="shared" si="67"/>
        <v>129000</v>
      </c>
      <c r="E149" s="89">
        <f t="shared" si="67"/>
        <v>128000</v>
      </c>
      <c r="F149" s="89">
        <f t="shared" si="67"/>
        <v>0</v>
      </c>
      <c r="G149" s="89">
        <f t="shared" si="67"/>
        <v>85000</v>
      </c>
      <c r="H149" s="89">
        <f t="shared" si="67"/>
        <v>43000</v>
      </c>
      <c r="I149" s="101"/>
      <c r="J149" s="101"/>
      <c r="K149" s="101"/>
    </row>
    <row r="150" spans="1:11" s="19" customFormat="1" ht="16.5" customHeight="1">
      <c r="A150" s="22"/>
      <c r="B150" s="42" t="s">
        <v>380</v>
      </c>
      <c r="C150" s="89"/>
      <c r="D150" s="90">
        <v>129000</v>
      </c>
      <c r="E150" s="90">
        <v>128000</v>
      </c>
      <c r="F150" s="90"/>
      <c r="G150" s="45">
        <v>85000</v>
      </c>
      <c r="H150" s="45">
        <v>43000</v>
      </c>
      <c r="I150" s="101"/>
      <c r="J150" s="101"/>
      <c r="K150" s="101"/>
    </row>
    <row r="151" spans="1:11" s="19" customFormat="1" ht="16.5" customHeight="1">
      <c r="A151" s="22"/>
      <c r="B151" s="42" t="s">
        <v>389</v>
      </c>
      <c r="C151" s="89"/>
      <c r="D151" s="90"/>
      <c r="E151" s="90"/>
      <c r="F151" s="90"/>
      <c r="G151" s="45"/>
      <c r="H151" s="45"/>
      <c r="I151" s="101"/>
      <c r="J151" s="101"/>
      <c r="K151" s="101"/>
    </row>
    <row r="152" spans="1:11" ht="16.5" customHeight="1">
      <c r="A152" s="22"/>
      <c r="B152" s="24" t="s">
        <v>328</v>
      </c>
      <c r="C152" s="89"/>
      <c r="D152" s="90"/>
      <c r="E152" s="90"/>
      <c r="F152" s="90"/>
      <c r="G152" s="45">
        <v>-4853</v>
      </c>
      <c r="H152" s="45">
        <v>-4590</v>
      </c>
      <c r="I152" s="101"/>
      <c r="J152" s="101"/>
      <c r="K152" s="101"/>
    </row>
    <row r="153" spans="1:11" ht="16.5" customHeight="1">
      <c r="A153" s="17" t="s">
        <v>400</v>
      </c>
      <c r="B153" s="44" t="s">
        <v>391</v>
      </c>
      <c r="C153" s="87">
        <f t="shared" ref="C153:H153" si="68">+C154+C155+C156+C157</f>
        <v>0</v>
      </c>
      <c r="D153" s="87">
        <f t="shared" si="68"/>
        <v>780000</v>
      </c>
      <c r="E153" s="87">
        <f t="shared" si="68"/>
        <v>702000</v>
      </c>
      <c r="F153" s="87">
        <f t="shared" si="68"/>
        <v>0</v>
      </c>
      <c r="G153" s="87">
        <f t="shared" si="68"/>
        <v>460365.66</v>
      </c>
      <c r="H153" s="87">
        <f t="shared" si="68"/>
        <v>272665.65999999997</v>
      </c>
      <c r="I153" s="101"/>
      <c r="J153" s="101"/>
      <c r="K153" s="101"/>
    </row>
    <row r="154" spans="1:11">
      <c r="A154" s="22"/>
      <c r="B154" s="23" t="s">
        <v>392</v>
      </c>
      <c r="C154" s="89"/>
      <c r="D154" s="90">
        <v>780000</v>
      </c>
      <c r="E154" s="90">
        <v>700000</v>
      </c>
      <c r="F154" s="90"/>
      <c r="G154" s="45">
        <v>459185.66</v>
      </c>
      <c r="H154" s="45">
        <v>272185.65999999997</v>
      </c>
      <c r="I154" s="101"/>
      <c r="J154" s="101"/>
      <c r="K154" s="101"/>
    </row>
    <row r="155" spans="1:11" ht="30">
      <c r="A155" s="22"/>
      <c r="B155" s="23" t="s">
        <v>393</v>
      </c>
      <c r="C155" s="89"/>
      <c r="D155" s="90"/>
      <c r="E155" s="90"/>
      <c r="F155" s="90"/>
      <c r="G155" s="45"/>
      <c r="H155" s="45"/>
      <c r="I155" s="101"/>
      <c r="J155" s="101"/>
      <c r="K155" s="101"/>
    </row>
    <row r="156" spans="1:11" ht="30">
      <c r="A156" s="22"/>
      <c r="B156" s="23" t="s">
        <v>394</v>
      </c>
      <c r="C156" s="89"/>
      <c r="D156" s="90"/>
      <c r="E156" s="90">
        <v>2000</v>
      </c>
      <c r="F156" s="90"/>
      <c r="G156" s="45">
        <v>1180</v>
      </c>
      <c r="H156" s="45">
        <v>480</v>
      </c>
      <c r="I156" s="101"/>
      <c r="J156" s="101"/>
      <c r="K156" s="101"/>
    </row>
    <row r="157" spans="1:11" s="19" customFormat="1" ht="30">
      <c r="A157" s="22"/>
      <c r="B157" s="23" t="s">
        <v>395</v>
      </c>
      <c r="C157" s="89"/>
      <c r="D157" s="90"/>
      <c r="E157" s="90"/>
      <c r="F157" s="90"/>
      <c r="G157" s="45"/>
      <c r="H157" s="45"/>
      <c r="I157" s="101"/>
      <c r="J157" s="101"/>
      <c r="K157" s="101"/>
    </row>
    <row r="158" spans="1:11">
      <c r="A158" s="22"/>
      <c r="B158" s="24" t="s">
        <v>328</v>
      </c>
      <c r="C158" s="89"/>
      <c r="D158" s="90"/>
      <c r="E158" s="90"/>
      <c r="F158" s="90"/>
      <c r="G158" s="45">
        <v>-2173.4899999999998</v>
      </c>
      <c r="H158" s="45"/>
      <c r="I158" s="101"/>
      <c r="J158" s="101"/>
      <c r="K158" s="101"/>
    </row>
    <row r="159" spans="1:11" ht="16.5" customHeight="1">
      <c r="A159" s="17" t="s">
        <v>405</v>
      </c>
      <c r="B159" s="44" t="s">
        <v>397</v>
      </c>
      <c r="C159" s="89">
        <f t="shared" ref="C159:H159" si="69">+C160+C161</f>
        <v>0</v>
      </c>
      <c r="D159" s="89">
        <f t="shared" si="69"/>
        <v>417000</v>
      </c>
      <c r="E159" s="89">
        <f t="shared" si="69"/>
        <v>367000</v>
      </c>
      <c r="F159" s="89">
        <f t="shared" si="69"/>
        <v>0</v>
      </c>
      <c r="G159" s="89">
        <f t="shared" si="69"/>
        <v>256384.36</v>
      </c>
      <c r="H159" s="89">
        <f t="shared" si="69"/>
        <v>120384.36</v>
      </c>
      <c r="I159" s="101"/>
      <c r="J159" s="101"/>
      <c r="K159" s="101"/>
    </row>
    <row r="160" spans="1:11" ht="16.5" customHeight="1">
      <c r="A160" s="17"/>
      <c r="B160" s="42" t="s">
        <v>380</v>
      </c>
      <c r="C160" s="89"/>
      <c r="D160" s="90">
        <v>417000</v>
      </c>
      <c r="E160" s="90">
        <v>367000</v>
      </c>
      <c r="F160" s="90"/>
      <c r="G160" s="45">
        <v>256384.36</v>
      </c>
      <c r="H160" s="45">
        <v>120384.36</v>
      </c>
      <c r="I160" s="101"/>
      <c r="J160" s="101"/>
      <c r="K160" s="101"/>
    </row>
    <row r="161" spans="1:11" ht="16.5" customHeight="1">
      <c r="A161" s="22"/>
      <c r="B161" s="42" t="s">
        <v>389</v>
      </c>
      <c r="C161" s="89"/>
      <c r="D161" s="90"/>
      <c r="E161" s="90"/>
      <c r="F161" s="90"/>
      <c r="G161" s="45"/>
      <c r="H161" s="45"/>
      <c r="I161" s="101"/>
      <c r="J161" s="101"/>
      <c r="K161" s="101"/>
    </row>
    <row r="162" spans="1:11" ht="16.5" customHeight="1">
      <c r="A162" s="22"/>
      <c r="B162" s="24" t="s">
        <v>328</v>
      </c>
      <c r="C162" s="89"/>
      <c r="D162" s="90"/>
      <c r="E162" s="90"/>
      <c r="F162" s="90"/>
      <c r="G162" s="45"/>
      <c r="H162" s="45"/>
      <c r="I162" s="101"/>
      <c r="J162" s="101"/>
      <c r="K162" s="101"/>
    </row>
    <row r="163" spans="1:11" ht="16.5" customHeight="1">
      <c r="A163" s="17" t="s">
        <v>408</v>
      </c>
      <c r="B163" s="24" t="s">
        <v>399</v>
      </c>
      <c r="C163" s="89"/>
      <c r="D163" s="90"/>
      <c r="E163" s="90"/>
      <c r="F163" s="90"/>
      <c r="G163" s="96"/>
      <c r="H163" s="96"/>
      <c r="I163" s="101"/>
      <c r="J163" s="101"/>
      <c r="K163" s="101"/>
    </row>
    <row r="164" spans="1:11" ht="16.5" customHeight="1">
      <c r="A164" s="17"/>
      <c r="B164" s="24" t="s">
        <v>328</v>
      </c>
      <c r="C164" s="89"/>
      <c r="D164" s="90"/>
      <c r="E164" s="90"/>
      <c r="F164" s="90"/>
      <c r="G164" s="96"/>
      <c r="H164" s="96"/>
      <c r="I164" s="101"/>
      <c r="J164" s="101"/>
      <c r="K164" s="101"/>
    </row>
    <row r="165" spans="1:11" ht="16.5" customHeight="1">
      <c r="A165" s="17" t="s">
        <v>410</v>
      </c>
      <c r="B165" s="20" t="s">
        <v>401</v>
      </c>
      <c r="C165" s="88">
        <f t="shared" ref="C165" si="70">+C166+C172</f>
        <v>0</v>
      </c>
      <c r="D165" s="88">
        <f t="shared" ref="D165:H165" si="71">+D166+D172</f>
        <v>25933720</v>
      </c>
      <c r="E165" s="88">
        <f t="shared" si="71"/>
        <v>26008330</v>
      </c>
      <c r="F165" s="88">
        <f t="shared" si="71"/>
        <v>0</v>
      </c>
      <c r="G165" s="88">
        <f t="shared" si="71"/>
        <v>16210000</v>
      </c>
      <c r="H165" s="88">
        <f t="shared" si="71"/>
        <v>7866000</v>
      </c>
      <c r="I165" s="101"/>
      <c r="J165" s="101"/>
      <c r="K165" s="101"/>
    </row>
    <row r="166" spans="1:11" ht="16.5" customHeight="1">
      <c r="A166" s="22" t="s">
        <v>412</v>
      </c>
      <c r="B166" s="20" t="s">
        <v>402</v>
      </c>
      <c r="C166" s="89">
        <f t="shared" ref="C166" si="72">C167+C169+C168+C170</f>
        <v>0</v>
      </c>
      <c r="D166" s="89">
        <f t="shared" ref="D166:H166" si="73">D167+D169+D168+D170</f>
        <v>25933720</v>
      </c>
      <c r="E166" s="89">
        <f t="shared" si="73"/>
        <v>26008330</v>
      </c>
      <c r="F166" s="89">
        <f t="shared" si="73"/>
        <v>0</v>
      </c>
      <c r="G166" s="89">
        <f t="shared" si="73"/>
        <v>16210000</v>
      </c>
      <c r="H166" s="89">
        <f t="shared" si="73"/>
        <v>7866000</v>
      </c>
      <c r="I166" s="101"/>
      <c r="J166" s="101"/>
      <c r="K166" s="101"/>
    </row>
    <row r="167" spans="1:11">
      <c r="A167" s="22"/>
      <c r="B167" s="23" t="s">
        <v>336</v>
      </c>
      <c r="C167" s="89"/>
      <c r="D167" s="90">
        <v>25933720</v>
      </c>
      <c r="E167" s="90">
        <v>26008330</v>
      </c>
      <c r="F167" s="90"/>
      <c r="G167" s="45">
        <v>16210000</v>
      </c>
      <c r="H167" s="45">
        <v>7866000</v>
      </c>
      <c r="I167" s="101"/>
      <c r="J167" s="101"/>
      <c r="K167" s="101"/>
    </row>
    <row r="168" spans="1:11" ht="45">
      <c r="A168" s="22"/>
      <c r="B168" s="23" t="s">
        <v>403</v>
      </c>
      <c r="C168" s="89"/>
      <c r="D168" s="90"/>
      <c r="E168" s="90"/>
      <c r="F168" s="90"/>
      <c r="G168" s="45"/>
      <c r="H168" s="45"/>
      <c r="I168" s="101"/>
      <c r="J168" s="101"/>
      <c r="K168" s="101"/>
    </row>
    <row r="169" spans="1:11" ht="30">
      <c r="A169" s="22"/>
      <c r="B169" s="23" t="s">
        <v>404</v>
      </c>
      <c r="C169" s="89"/>
      <c r="D169" s="90"/>
      <c r="E169" s="90"/>
      <c r="F169" s="90"/>
      <c r="G169" s="96"/>
      <c r="H169" s="96"/>
      <c r="I169" s="101"/>
      <c r="J169" s="101"/>
      <c r="K169" s="101"/>
    </row>
    <row r="170" spans="1:11">
      <c r="A170" s="22"/>
      <c r="B170" s="47" t="s">
        <v>406</v>
      </c>
      <c r="C170" s="89"/>
      <c r="D170" s="90"/>
      <c r="E170" s="90"/>
      <c r="F170" s="90"/>
      <c r="G170" s="45"/>
      <c r="H170" s="45"/>
      <c r="I170" s="101"/>
      <c r="J170" s="101"/>
      <c r="K170" s="101"/>
    </row>
    <row r="171" spans="1:11">
      <c r="A171" s="22"/>
      <c r="B171" s="24" t="s">
        <v>328</v>
      </c>
      <c r="C171" s="89"/>
      <c r="D171" s="90"/>
      <c r="E171" s="90"/>
      <c r="F171" s="90"/>
      <c r="G171" s="45"/>
      <c r="H171" s="45"/>
      <c r="I171" s="101"/>
      <c r="J171" s="101"/>
      <c r="K171" s="101"/>
    </row>
    <row r="172" spans="1:11" ht="16.5" customHeight="1">
      <c r="A172" s="22" t="s">
        <v>416</v>
      </c>
      <c r="B172" s="20" t="s">
        <v>407</v>
      </c>
      <c r="C172" s="89">
        <f t="shared" ref="C172:H172" si="74">C173+C174</f>
        <v>0</v>
      </c>
      <c r="D172" s="89">
        <f t="shared" si="74"/>
        <v>0</v>
      </c>
      <c r="E172" s="89">
        <f t="shared" si="74"/>
        <v>0</v>
      </c>
      <c r="F172" s="89">
        <f t="shared" si="74"/>
        <v>0</v>
      </c>
      <c r="G172" s="89">
        <f t="shared" si="74"/>
        <v>0</v>
      </c>
      <c r="H172" s="89">
        <f t="shared" si="74"/>
        <v>0</v>
      </c>
      <c r="I172" s="101"/>
      <c r="J172" s="101"/>
      <c r="K172" s="101"/>
    </row>
    <row r="173" spans="1:11" ht="16.5" customHeight="1">
      <c r="A173" s="22"/>
      <c r="B173" s="23" t="s">
        <v>336</v>
      </c>
      <c r="C173" s="89"/>
      <c r="D173" s="90"/>
      <c r="E173" s="90"/>
      <c r="F173" s="90"/>
      <c r="G173" s="45"/>
      <c r="H173" s="45"/>
      <c r="I173" s="101"/>
      <c r="J173" s="101"/>
      <c r="K173" s="101"/>
    </row>
    <row r="174" spans="1:11" ht="16.5" customHeight="1">
      <c r="A174" s="22"/>
      <c r="B174" s="48" t="s">
        <v>409</v>
      </c>
      <c r="C174" s="89"/>
      <c r="D174" s="90"/>
      <c r="E174" s="90"/>
      <c r="F174" s="90"/>
      <c r="G174" s="45"/>
      <c r="H174" s="45"/>
      <c r="I174" s="101"/>
      <c r="J174" s="101"/>
      <c r="K174" s="101"/>
    </row>
    <row r="175" spans="1:11" ht="16.5" customHeight="1">
      <c r="A175" s="22"/>
      <c r="B175" s="24" t="s">
        <v>328</v>
      </c>
      <c r="C175" s="89"/>
      <c r="D175" s="90"/>
      <c r="E175" s="90"/>
      <c r="F175" s="90"/>
      <c r="G175" s="45"/>
      <c r="H175" s="45"/>
      <c r="I175" s="101"/>
      <c r="J175" s="101"/>
      <c r="K175" s="101"/>
    </row>
    <row r="176" spans="1:11" ht="16.5" customHeight="1">
      <c r="A176" s="17" t="s">
        <v>419</v>
      </c>
      <c r="B176" s="24" t="s">
        <v>411</v>
      </c>
      <c r="C176" s="89"/>
      <c r="D176" s="90">
        <v>33990</v>
      </c>
      <c r="E176" s="90">
        <v>30020</v>
      </c>
      <c r="F176" s="90"/>
      <c r="G176" s="45">
        <v>19000</v>
      </c>
      <c r="H176" s="45">
        <v>9000</v>
      </c>
      <c r="I176" s="101"/>
      <c r="J176" s="101"/>
      <c r="K176" s="101"/>
    </row>
    <row r="177" spans="1:11" ht="16.5" customHeight="1">
      <c r="A177" s="17"/>
      <c r="B177" s="24" t="s">
        <v>328</v>
      </c>
      <c r="C177" s="89"/>
      <c r="D177" s="90"/>
      <c r="E177" s="90"/>
      <c r="F177" s="90"/>
      <c r="G177" s="45"/>
      <c r="H177" s="45"/>
      <c r="I177" s="101"/>
      <c r="J177" s="101"/>
      <c r="K177" s="101"/>
    </row>
    <row r="178" spans="1:11" ht="16.5" customHeight="1">
      <c r="A178" s="17" t="s">
        <v>420</v>
      </c>
      <c r="B178" s="24" t="s">
        <v>413</v>
      </c>
      <c r="C178" s="89"/>
      <c r="D178" s="90">
        <v>1063340</v>
      </c>
      <c r="E178" s="90">
        <v>1063340</v>
      </c>
      <c r="F178" s="90"/>
      <c r="G178" s="45">
        <v>1063338.1100000001</v>
      </c>
      <c r="H178" s="45">
        <v>1063338.1100000001</v>
      </c>
      <c r="I178" s="101"/>
      <c r="J178" s="101"/>
      <c r="K178" s="101"/>
    </row>
    <row r="179" spans="1:11" ht="16.5" customHeight="1">
      <c r="A179" s="17"/>
      <c r="B179" s="24" t="s">
        <v>328</v>
      </c>
      <c r="C179" s="89"/>
      <c r="D179" s="90"/>
      <c r="E179" s="90"/>
      <c r="F179" s="90"/>
      <c r="G179" s="45">
        <v>-20712.57</v>
      </c>
      <c r="H179" s="45">
        <v>-20712.57</v>
      </c>
      <c r="I179" s="101"/>
      <c r="J179" s="101"/>
      <c r="K179" s="101"/>
    </row>
    <row r="180" spans="1:11">
      <c r="A180" s="17"/>
      <c r="B180" s="20" t="s">
        <v>414</v>
      </c>
      <c r="C180" s="89">
        <f t="shared" ref="C180" si="75">C92+C104+C118+C134+C136+C138+C146+C148+C152+C158+C162+C164+C171+C175+C177+C179</f>
        <v>0</v>
      </c>
      <c r="D180" s="89">
        <f t="shared" ref="D180:H180" si="76">D92+D104+D118+D134+D136+D138+D146+D148+D152+D158+D162+D164+D171+D175+D177+D179</f>
        <v>0</v>
      </c>
      <c r="E180" s="89">
        <f t="shared" si="76"/>
        <v>0</v>
      </c>
      <c r="F180" s="89">
        <f t="shared" si="76"/>
        <v>0</v>
      </c>
      <c r="G180" s="89">
        <f t="shared" si="76"/>
        <v>-37577.93</v>
      </c>
      <c r="H180" s="89">
        <f t="shared" si="76"/>
        <v>-28437.5</v>
      </c>
      <c r="I180" s="101"/>
      <c r="J180" s="101"/>
      <c r="K180" s="101"/>
    </row>
    <row r="181" spans="1:11" ht="30">
      <c r="A181" s="17" t="s">
        <v>208</v>
      </c>
      <c r="B181" s="20" t="s">
        <v>193</v>
      </c>
      <c r="C181" s="89">
        <f t="shared" ref="C181:H181" si="77">C182</f>
        <v>0</v>
      </c>
      <c r="D181" s="89">
        <f t="shared" si="77"/>
        <v>18408350</v>
      </c>
      <c r="E181" s="89">
        <f t="shared" si="77"/>
        <v>18408350</v>
      </c>
      <c r="F181" s="89">
        <f t="shared" si="77"/>
        <v>0</v>
      </c>
      <c r="G181" s="89">
        <f t="shared" si="77"/>
        <v>18408350</v>
      </c>
      <c r="H181" s="89">
        <f t="shared" si="77"/>
        <v>9479130</v>
      </c>
      <c r="I181" s="101"/>
      <c r="J181" s="101"/>
      <c r="K181" s="101"/>
    </row>
    <row r="182" spans="1:11">
      <c r="A182" s="17" t="s">
        <v>423</v>
      </c>
      <c r="B182" s="20" t="s">
        <v>415</v>
      </c>
      <c r="C182" s="89">
        <f t="shared" ref="C182:H182" si="78">C183+C192</f>
        <v>0</v>
      </c>
      <c r="D182" s="89">
        <f t="shared" si="78"/>
        <v>18408350</v>
      </c>
      <c r="E182" s="89">
        <f t="shared" si="78"/>
        <v>18408350</v>
      </c>
      <c r="F182" s="89">
        <f t="shared" si="78"/>
        <v>0</v>
      </c>
      <c r="G182" s="89">
        <f t="shared" si="78"/>
        <v>18408350</v>
      </c>
      <c r="H182" s="89">
        <f t="shared" si="78"/>
        <v>9479130</v>
      </c>
      <c r="I182" s="101"/>
      <c r="J182" s="101"/>
      <c r="K182" s="101"/>
    </row>
    <row r="183" spans="1:11" ht="30">
      <c r="A183" s="17" t="s">
        <v>425</v>
      </c>
      <c r="B183" s="20" t="s">
        <v>417</v>
      </c>
      <c r="C183" s="89">
        <f>C184+C187+C190+C185+C186+C191</f>
        <v>0</v>
      </c>
      <c r="D183" s="89">
        <f t="shared" ref="D183:H183" si="79">D184+D187+D190+D185+D186+D191</f>
        <v>18408350</v>
      </c>
      <c r="E183" s="89">
        <f t="shared" si="79"/>
        <v>18408350</v>
      </c>
      <c r="F183" s="89">
        <f t="shared" si="79"/>
        <v>0</v>
      </c>
      <c r="G183" s="89">
        <f t="shared" si="79"/>
        <v>18408350</v>
      </c>
      <c r="H183" s="89">
        <f t="shared" si="79"/>
        <v>9479130</v>
      </c>
      <c r="I183" s="101"/>
      <c r="J183" s="101"/>
      <c r="K183" s="101"/>
    </row>
    <row r="184" spans="1:11" ht="30">
      <c r="A184" s="17"/>
      <c r="B184" s="24" t="s">
        <v>486</v>
      </c>
      <c r="C184" s="89"/>
      <c r="D184" s="90">
        <v>15660440</v>
      </c>
      <c r="E184" s="90">
        <v>15660440</v>
      </c>
      <c r="F184" s="90"/>
      <c r="G184" s="89">
        <v>15660440</v>
      </c>
      <c r="H184" s="89">
        <v>8145260</v>
      </c>
      <c r="I184" s="101"/>
      <c r="J184" s="101"/>
      <c r="K184" s="101"/>
    </row>
    <row r="185" spans="1:11" ht="30">
      <c r="A185" s="17"/>
      <c r="B185" s="24" t="s">
        <v>487</v>
      </c>
      <c r="C185" s="89"/>
      <c r="D185" s="90">
        <v>94410</v>
      </c>
      <c r="E185" s="90">
        <v>94410</v>
      </c>
      <c r="F185" s="90"/>
      <c r="G185" s="89">
        <v>94410</v>
      </c>
      <c r="H185" s="89">
        <v>53780</v>
      </c>
      <c r="I185" s="101"/>
      <c r="J185" s="101"/>
      <c r="K185" s="101"/>
    </row>
    <row r="186" spans="1:11" ht="30">
      <c r="A186" s="17"/>
      <c r="B186" s="24" t="s">
        <v>488</v>
      </c>
      <c r="C186" s="89"/>
      <c r="D186" s="90">
        <v>26550</v>
      </c>
      <c r="E186" s="90">
        <v>26550</v>
      </c>
      <c r="F186" s="90"/>
      <c r="G186" s="89">
        <v>26550</v>
      </c>
      <c r="H186" s="89">
        <v>16610</v>
      </c>
      <c r="I186" s="101"/>
      <c r="J186" s="101"/>
      <c r="K186" s="101"/>
    </row>
    <row r="187" spans="1:11" ht="30">
      <c r="A187" s="17"/>
      <c r="B187" s="24" t="s">
        <v>489</v>
      </c>
      <c r="C187" s="89">
        <f>C188+C189</f>
        <v>0</v>
      </c>
      <c r="D187" s="89">
        <f t="shared" ref="D187:H187" si="80">D188+D189</f>
        <v>1576160</v>
      </c>
      <c r="E187" s="89">
        <f t="shared" si="80"/>
        <v>1576160</v>
      </c>
      <c r="F187" s="89">
        <f t="shared" si="80"/>
        <v>0</v>
      </c>
      <c r="G187" s="89">
        <f t="shared" si="80"/>
        <v>1576160</v>
      </c>
      <c r="H187" s="89">
        <f t="shared" si="80"/>
        <v>800770</v>
      </c>
      <c r="I187" s="101"/>
      <c r="J187" s="101"/>
      <c r="K187" s="101"/>
    </row>
    <row r="188" spans="1:11" ht="75">
      <c r="A188" s="17"/>
      <c r="B188" s="24" t="s">
        <v>418</v>
      </c>
      <c r="C188" s="89"/>
      <c r="D188" s="90">
        <v>789470</v>
      </c>
      <c r="E188" s="90">
        <v>789470</v>
      </c>
      <c r="F188" s="90"/>
      <c r="G188" s="89">
        <v>789470</v>
      </c>
      <c r="H188" s="89">
        <v>401050</v>
      </c>
      <c r="I188" s="101"/>
      <c r="J188" s="101"/>
      <c r="K188" s="101"/>
    </row>
    <row r="189" spans="1:11" ht="75">
      <c r="A189" s="17"/>
      <c r="B189" s="24" t="s">
        <v>490</v>
      </c>
      <c r="C189" s="89"/>
      <c r="D189" s="90">
        <v>786690</v>
      </c>
      <c r="E189" s="90">
        <v>786690</v>
      </c>
      <c r="F189" s="90"/>
      <c r="G189" s="89">
        <v>786690</v>
      </c>
      <c r="H189" s="89">
        <v>399720</v>
      </c>
      <c r="I189" s="101"/>
      <c r="J189" s="101"/>
      <c r="K189" s="101"/>
    </row>
    <row r="190" spans="1:11" ht="45">
      <c r="A190" s="17"/>
      <c r="B190" s="24" t="s">
        <v>491</v>
      </c>
      <c r="C190" s="89"/>
      <c r="D190" s="90"/>
      <c r="E190" s="90"/>
      <c r="F190" s="90"/>
      <c r="G190" s="89"/>
      <c r="H190" s="89"/>
      <c r="I190" s="101"/>
      <c r="J190" s="101"/>
      <c r="K190" s="101"/>
    </row>
    <row r="191" spans="1:11" ht="45">
      <c r="A191" s="17"/>
      <c r="B191" s="24" t="s">
        <v>492</v>
      </c>
      <c r="C191" s="89"/>
      <c r="D191" s="90">
        <v>1050790</v>
      </c>
      <c r="E191" s="90">
        <v>1050790</v>
      </c>
      <c r="F191" s="90"/>
      <c r="G191" s="89">
        <v>1050790</v>
      </c>
      <c r="H191" s="89">
        <v>462710</v>
      </c>
      <c r="I191" s="101"/>
      <c r="J191" s="101"/>
      <c r="K191" s="101"/>
    </row>
    <row r="192" spans="1:11">
      <c r="A192" s="17" t="s">
        <v>431</v>
      </c>
      <c r="B192" s="20" t="s">
        <v>493</v>
      </c>
      <c r="C192" s="89">
        <f>C193+C194</f>
        <v>0</v>
      </c>
      <c r="D192" s="89">
        <f t="shared" ref="D192:H192" si="81">D193+D194</f>
        <v>0</v>
      </c>
      <c r="E192" s="89">
        <f t="shared" si="81"/>
        <v>0</v>
      </c>
      <c r="F192" s="89">
        <f t="shared" si="81"/>
        <v>0</v>
      </c>
      <c r="G192" s="89">
        <f t="shared" si="81"/>
        <v>0</v>
      </c>
      <c r="H192" s="89">
        <f t="shared" si="81"/>
        <v>0</v>
      </c>
      <c r="I192" s="101"/>
      <c r="J192" s="101"/>
      <c r="K192" s="101"/>
    </row>
    <row r="193" spans="1:11" ht="45">
      <c r="A193" s="17"/>
      <c r="B193" s="24" t="s">
        <v>494</v>
      </c>
      <c r="C193" s="89"/>
      <c r="D193" s="90"/>
      <c r="E193" s="90"/>
      <c r="F193" s="90"/>
      <c r="G193" s="89"/>
      <c r="H193" s="89"/>
      <c r="I193" s="101"/>
      <c r="J193" s="101"/>
      <c r="K193" s="101"/>
    </row>
    <row r="194" spans="1:11" ht="30">
      <c r="A194" s="17"/>
      <c r="B194" s="24" t="s">
        <v>495</v>
      </c>
      <c r="C194" s="89"/>
      <c r="D194" s="90"/>
      <c r="E194" s="90"/>
      <c r="F194" s="90"/>
      <c r="G194" s="89"/>
      <c r="H194" s="89"/>
      <c r="I194" s="101"/>
      <c r="J194" s="101"/>
      <c r="K194" s="101"/>
    </row>
    <row r="195" spans="1:11">
      <c r="A195" s="17" t="s">
        <v>433</v>
      </c>
      <c r="B195" s="49" t="s">
        <v>421</v>
      </c>
      <c r="C195" s="93">
        <f>+C196</f>
        <v>0</v>
      </c>
      <c r="D195" s="93">
        <f t="shared" ref="D195:H197" si="82">+D196</f>
        <v>4953000</v>
      </c>
      <c r="E195" s="93">
        <f t="shared" si="82"/>
        <v>4953000</v>
      </c>
      <c r="F195" s="93">
        <f t="shared" si="82"/>
        <v>0</v>
      </c>
      <c r="G195" s="93">
        <f t="shared" si="82"/>
        <v>3302000</v>
      </c>
      <c r="H195" s="93">
        <f t="shared" si="82"/>
        <v>1651000</v>
      </c>
      <c r="I195" s="101"/>
      <c r="J195" s="101"/>
      <c r="K195" s="101"/>
    </row>
    <row r="196" spans="1:11" ht="16.5" customHeight="1">
      <c r="A196" s="17" t="s">
        <v>435</v>
      </c>
      <c r="B196" s="49" t="s">
        <v>189</v>
      </c>
      <c r="C196" s="93">
        <f>+C197</f>
        <v>0</v>
      </c>
      <c r="D196" s="93">
        <f t="shared" si="82"/>
        <v>4953000</v>
      </c>
      <c r="E196" s="93">
        <f t="shared" si="82"/>
        <v>4953000</v>
      </c>
      <c r="F196" s="93">
        <f t="shared" si="82"/>
        <v>0</v>
      </c>
      <c r="G196" s="93">
        <f t="shared" si="82"/>
        <v>3302000</v>
      </c>
      <c r="H196" s="93">
        <f t="shared" si="82"/>
        <v>1651000</v>
      </c>
      <c r="I196" s="101"/>
      <c r="J196" s="101"/>
      <c r="K196" s="101"/>
    </row>
    <row r="197" spans="1:11" ht="16.5" customHeight="1">
      <c r="A197" s="17" t="s">
        <v>437</v>
      </c>
      <c r="B197" s="20" t="s">
        <v>422</v>
      </c>
      <c r="C197" s="93">
        <f>+C198</f>
        <v>0</v>
      </c>
      <c r="D197" s="93">
        <f t="shared" si="82"/>
        <v>4953000</v>
      </c>
      <c r="E197" s="93">
        <f t="shared" si="82"/>
        <v>4953000</v>
      </c>
      <c r="F197" s="93">
        <f t="shared" si="82"/>
        <v>0</v>
      </c>
      <c r="G197" s="93">
        <f t="shared" si="82"/>
        <v>3302000</v>
      </c>
      <c r="H197" s="93">
        <f t="shared" si="82"/>
        <v>1651000</v>
      </c>
      <c r="I197" s="101"/>
      <c r="J197" s="101"/>
      <c r="K197" s="101"/>
    </row>
    <row r="198" spans="1:11" ht="16.5" customHeight="1">
      <c r="A198" s="22" t="s">
        <v>439</v>
      </c>
      <c r="B198" s="49" t="s">
        <v>424</v>
      </c>
      <c r="C198" s="88">
        <f t="shared" ref="C198:H198" si="83">C199</f>
        <v>0</v>
      </c>
      <c r="D198" s="88">
        <f t="shared" si="83"/>
        <v>4953000</v>
      </c>
      <c r="E198" s="88">
        <f t="shared" si="83"/>
        <v>4953000</v>
      </c>
      <c r="F198" s="88">
        <f t="shared" si="83"/>
        <v>0</v>
      </c>
      <c r="G198" s="88">
        <f t="shared" si="83"/>
        <v>3302000</v>
      </c>
      <c r="H198" s="88">
        <f t="shared" si="83"/>
        <v>1651000</v>
      </c>
      <c r="I198" s="101"/>
      <c r="J198" s="101"/>
      <c r="K198" s="101"/>
    </row>
    <row r="199" spans="1:11" ht="16.5" customHeight="1">
      <c r="A199" s="22" t="s">
        <v>441</v>
      </c>
      <c r="B199" s="49" t="s">
        <v>426</v>
      </c>
      <c r="C199" s="88">
        <f t="shared" ref="C199:H199" si="84">C201+C202+C203</f>
        <v>0</v>
      </c>
      <c r="D199" s="88">
        <f t="shared" si="84"/>
        <v>4953000</v>
      </c>
      <c r="E199" s="88">
        <f t="shared" si="84"/>
        <v>4953000</v>
      </c>
      <c r="F199" s="88">
        <f t="shared" si="84"/>
        <v>0</v>
      </c>
      <c r="G199" s="88">
        <f t="shared" si="84"/>
        <v>3302000</v>
      </c>
      <c r="H199" s="88">
        <f t="shared" si="84"/>
        <v>1651000</v>
      </c>
      <c r="I199" s="101"/>
      <c r="J199" s="101"/>
      <c r="K199" s="101"/>
    </row>
    <row r="200" spans="1:11" ht="16.5" customHeight="1">
      <c r="A200" s="17" t="s">
        <v>443</v>
      </c>
      <c r="B200" s="49" t="s">
        <v>427</v>
      </c>
      <c r="C200" s="88">
        <f t="shared" ref="C200:H200" si="85">C201</f>
        <v>0</v>
      </c>
      <c r="D200" s="88">
        <f t="shared" si="85"/>
        <v>2865000</v>
      </c>
      <c r="E200" s="88">
        <f t="shared" si="85"/>
        <v>2865000</v>
      </c>
      <c r="F200" s="88">
        <f t="shared" si="85"/>
        <v>0</v>
      </c>
      <c r="G200" s="88">
        <f t="shared" si="85"/>
        <v>1910000</v>
      </c>
      <c r="H200" s="88">
        <f t="shared" si="85"/>
        <v>955000</v>
      </c>
      <c r="I200" s="101"/>
      <c r="J200" s="101"/>
      <c r="K200" s="101"/>
    </row>
    <row r="201" spans="1:11" ht="16.5" customHeight="1">
      <c r="A201" s="22" t="s">
        <v>445</v>
      </c>
      <c r="B201" s="50" t="s">
        <v>428</v>
      </c>
      <c r="C201" s="89"/>
      <c r="D201" s="90">
        <v>2865000</v>
      </c>
      <c r="E201" s="90">
        <v>2865000</v>
      </c>
      <c r="F201" s="90"/>
      <c r="G201" s="45">
        <v>1910000</v>
      </c>
      <c r="H201" s="45">
        <v>955000</v>
      </c>
      <c r="I201" s="101"/>
      <c r="J201" s="101"/>
      <c r="K201" s="101"/>
    </row>
    <row r="202" spans="1:11" ht="16.5" customHeight="1">
      <c r="A202" s="22" t="s">
        <v>446</v>
      </c>
      <c r="B202" s="50" t="s">
        <v>429</v>
      </c>
      <c r="C202" s="89"/>
      <c r="D202" s="90">
        <v>2088000</v>
      </c>
      <c r="E202" s="90">
        <v>2088000</v>
      </c>
      <c r="F202" s="90"/>
      <c r="G202" s="45">
        <v>1392000</v>
      </c>
      <c r="H202" s="45">
        <v>696000</v>
      </c>
      <c r="I202" s="101"/>
      <c r="J202" s="101"/>
      <c r="K202" s="101"/>
    </row>
    <row r="203" spans="1:11" ht="16.5" customHeight="1">
      <c r="A203" s="22"/>
      <c r="B203" s="28" t="s">
        <v>430</v>
      </c>
      <c r="C203" s="89"/>
      <c r="D203" s="90"/>
      <c r="E203" s="90"/>
      <c r="F203" s="90"/>
      <c r="G203" s="45"/>
      <c r="H203" s="45"/>
      <c r="I203" s="101"/>
      <c r="J203" s="101"/>
      <c r="K203" s="101"/>
    </row>
    <row r="204" spans="1:11" ht="30">
      <c r="A204" s="22" t="s">
        <v>211</v>
      </c>
      <c r="B204" s="51" t="s">
        <v>195</v>
      </c>
      <c r="C204" s="86">
        <f t="shared" ref="C204" si="86">C209+C205</f>
        <v>0</v>
      </c>
      <c r="D204" s="86">
        <f t="shared" ref="D204:H204" si="87">D209+D205</f>
        <v>0</v>
      </c>
      <c r="E204" s="86">
        <f t="shared" si="87"/>
        <v>0</v>
      </c>
      <c r="F204" s="86">
        <f t="shared" si="87"/>
        <v>0</v>
      </c>
      <c r="G204" s="86">
        <f t="shared" si="87"/>
        <v>0</v>
      </c>
      <c r="H204" s="86">
        <f t="shared" si="87"/>
        <v>0</v>
      </c>
      <c r="I204" s="101"/>
      <c r="J204" s="101"/>
      <c r="K204" s="101"/>
    </row>
    <row r="205" spans="1:11">
      <c r="A205" s="22" t="s">
        <v>448</v>
      </c>
      <c r="B205" s="51" t="s">
        <v>432</v>
      </c>
      <c r="C205" s="86">
        <f t="shared" ref="C205" si="88">C206+C207+C208</f>
        <v>0</v>
      </c>
      <c r="D205" s="86">
        <f t="shared" ref="D205:H205" si="89">D206+D207+D208</f>
        <v>0</v>
      </c>
      <c r="E205" s="86">
        <f t="shared" si="89"/>
        <v>0</v>
      </c>
      <c r="F205" s="86">
        <f t="shared" si="89"/>
        <v>0</v>
      </c>
      <c r="G205" s="86">
        <f t="shared" si="89"/>
        <v>0</v>
      </c>
      <c r="H205" s="86">
        <f t="shared" si="89"/>
        <v>0</v>
      </c>
      <c r="I205" s="101"/>
      <c r="J205" s="101"/>
      <c r="K205" s="101"/>
    </row>
    <row r="206" spans="1:11">
      <c r="A206" s="22" t="s">
        <v>449</v>
      </c>
      <c r="B206" s="51" t="s">
        <v>434</v>
      </c>
      <c r="C206" s="86"/>
      <c r="D206" s="90"/>
      <c r="E206" s="90"/>
      <c r="F206" s="90"/>
      <c r="G206" s="86"/>
      <c r="H206" s="86"/>
      <c r="I206" s="101"/>
      <c r="J206" s="101"/>
      <c r="K206" s="101"/>
    </row>
    <row r="207" spans="1:11">
      <c r="A207" s="22" t="s">
        <v>450</v>
      </c>
      <c r="B207" s="51" t="s">
        <v>436</v>
      </c>
      <c r="C207" s="86"/>
      <c r="D207" s="90"/>
      <c r="E207" s="90"/>
      <c r="F207" s="90"/>
      <c r="G207" s="86"/>
      <c r="H207" s="86"/>
      <c r="I207" s="101"/>
      <c r="J207" s="101"/>
      <c r="K207" s="101"/>
    </row>
    <row r="208" spans="1:11">
      <c r="A208" s="22" t="s">
        <v>451</v>
      </c>
      <c r="B208" s="51" t="s">
        <v>438</v>
      </c>
      <c r="C208" s="86"/>
      <c r="D208" s="90"/>
      <c r="E208" s="90"/>
      <c r="F208" s="90"/>
      <c r="G208" s="86"/>
      <c r="H208" s="86"/>
      <c r="I208" s="101"/>
      <c r="J208" s="101"/>
      <c r="K208" s="101"/>
    </row>
    <row r="209" spans="1:11">
      <c r="A209" s="22" t="s">
        <v>452</v>
      </c>
      <c r="B209" s="51" t="s">
        <v>440</v>
      </c>
      <c r="C209" s="86">
        <f t="shared" ref="C209:H209" si="90">C210+C211+C212</f>
        <v>0</v>
      </c>
      <c r="D209" s="86">
        <f t="shared" si="90"/>
        <v>0</v>
      </c>
      <c r="E209" s="86">
        <f t="shared" si="90"/>
        <v>0</v>
      </c>
      <c r="F209" s="86">
        <f t="shared" si="90"/>
        <v>0</v>
      </c>
      <c r="G209" s="86">
        <f t="shared" si="90"/>
        <v>0</v>
      </c>
      <c r="H209" s="86">
        <f t="shared" si="90"/>
        <v>0</v>
      </c>
      <c r="I209" s="101"/>
      <c r="J209" s="101"/>
      <c r="K209" s="101"/>
    </row>
    <row r="210" spans="1:11">
      <c r="A210" s="22" t="s">
        <v>453</v>
      </c>
      <c r="B210" s="52" t="s">
        <v>442</v>
      </c>
      <c r="C210" s="45"/>
      <c r="D210" s="90"/>
      <c r="E210" s="90"/>
      <c r="F210" s="90"/>
      <c r="G210" s="45"/>
      <c r="H210" s="45"/>
      <c r="I210" s="101"/>
      <c r="J210" s="101"/>
      <c r="K210" s="101"/>
    </row>
    <row r="211" spans="1:11">
      <c r="A211" s="22" t="s">
        <v>455</v>
      </c>
      <c r="B211" s="52" t="s">
        <v>444</v>
      </c>
      <c r="C211" s="45"/>
      <c r="D211" s="90"/>
      <c r="E211" s="90"/>
      <c r="F211" s="90"/>
      <c r="G211" s="45"/>
      <c r="H211" s="45"/>
      <c r="I211" s="101"/>
      <c r="J211" s="101"/>
      <c r="K211" s="101"/>
    </row>
    <row r="212" spans="1:11">
      <c r="A212" s="22" t="s">
        <v>457</v>
      </c>
      <c r="B212" s="52" t="s">
        <v>438</v>
      </c>
      <c r="C212" s="45"/>
      <c r="D212" s="90"/>
      <c r="E212" s="90"/>
      <c r="F212" s="90"/>
      <c r="G212" s="45"/>
      <c r="H212" s="45"/>
      <c r="I212" s="101"/>
      <c r="J212" s="101"/>
      <c r="K212" s="101"/>
    </row>
    <row r="213" spans="1:11">
      <c r="A213" s="22" t="s">
        <v>458</v>
      </c>
      <c r="B213" s="51" t="s">
        <v>447</v>
      </c>
      <c r="C213" s="86">
        <f>C214</f>
        <v>0</v>
      </c>
      <c r="D213" s="86">
        <f t="shared" ref="D213:H214" si="91">D214</f>
        <v>0</v>
      </c>
      <c r="E213" s="86">
        <f t="shared" si="91"/>
        <v>0</v>
      </c>
      <c r="F213" s="86">
        <f t="shared" si="91"/>
        <v>0</v>
      </c>
      <c r="G213" s="86">
        <f t="shared" si="91"/>
        <v>0</v>
      </c>
      <c r="H213" s="86">
        <f t="shared" si="91"/>
        <v>0</v>
      </c>
      <c r="I213" s="101"/>
      <c r="J213" s="101"/>
      <c r="K213" s="101"/>
    </row>
    <row r="214" spans="1:11">
      <c r="A214" s="22" t="s">
        <v>459</v>
      </c>
      <c r="B214" s="51" t="s">
        <v>189</v>
      </c>
      <c r="C214" s="86">
        <f>C215</f>
        <v>0</v>
      </c>
      <c r="D214" s="86">
        <f t="shared" si="91"/>
        <v>0</v>
      </c>
      <c r="E214" s="86">
        <f t="shared" si="91"/>
        <v>0</v>
      </c>
      <c r="F214" s="86">
        <f t="shared" si="91"/>
        <v>0</v>
      </c>
      <c r="G214" s="86">
        <f t="shared" si="91"/>
        <v>0</v>
      </c>
      <c r="H214" s="86">
        <f t="shared" si="91"/>
        <v>0</v>
      </c>
      <c r="I214" s="101"/>
      <c r="J214" s="101"/>
      <c r="K214" s="101"/>
    </row>
    <row r="215" spans="1:11" ht="30">
      <c r="A215" s="22" t="s">
        <v>460</v>
      </c>
      <c r="B215" s="51" t="s">
        <v>195</v>
      </c>
      <c r="C215" s="86">
        <f t="shared" ref="C215" si="92">C218</f>
        <v>0</v>
      </c>
      <c r="D215" s="86">
        <f t="shared" ref="D215:H215" si="93">D218</f>
        <v>0</v>
      </c>
      <c r="E215" s="86">
        <f t="shared" si="93"/>
        <v>0</v>
      </c>
      <c r="F215" s="86">
        <f t="shared" si="93"/>
        <v>0</v>
      </c>
      <c r="G215" s="86">
        <f t="shared" si="93"/>
        <v>0</v>
      </c>
      <c r="H215" s="86">
        <f t="shared" si="93"/>
        <v>0</v>
      </c>
      <c r="I215" s="101"/>
      <c r="J215" s="101"/>
      <c r="K215" s="101"/>
    </row>
    <row r="216" spans="1:11">
      <c r="A216" s="22" t="s">
        <v>461</v>
      </c>
      <c r="B216" s="51" t="s">
        <v>206</v>
      </c>
      <c r="C216" s="86">
        <f t="shared" ref="C216:C221" si="94">C217</f>
        <v>0</v>
      </c>
      <c r="D216" s="86">
        <f t="shared" ref="D216:H218" si="95">D217</f>
        <v>0</v>
      </c>
      <c r="E216" s="86">
        <f t="shared" si="95"/>
        <v>0</v>
      </c>
      <c r="F216" s="86">
        <f t="shared" si="95"/>
        <v>0</v>
      </c>
      <c r="G216" s="86">
        <f t="shared" si="95"/>
        <v>0</v>
      </c>
      <c r="H216" s="86">
        <f t="shared" si="95"/>
        <v>0</v>
      </c>
      <c r="I216" s="101"/>
      <c r="J216" s="101"/>
      <c r="K216" s="101"/>
    </row>
    <row r="217" spans="1:11">
      <c r="A217" s="22" t="s">
        <v>462</v>
      </c>
      <c r="B217" s="51" t="s">
        <v>189</v>
      </c>
      <c r="C217" s="86">
        <f t="shared" si="94"/>
        <v>0</v>
      </c>
      <c r="D217" s="86">
        <f t="shared" si="95"/>
        <v>0</v>
      </c>
      <c r="E217" s="86">
        <f t="shared" si="95"/>
        <v>0</v>
      </c>
      <c r="F217" s="86">
        <f t="shared" si="95"/>
        <v>0</v>
      </c>
      <c r="G217" s="86">
        <f t="shared" si="95"/>
        <v>0</v>
      </c>
      <c r="H217" s="86">
        <f t="shared" si="95"/>
        <v>0</v>
      </c>
      <c r="I217" s="101"/>
      <c r="J217" s="101"/>
      <c r="K217" s="101"/>
    </row>
    <row r="218" spans="1:11" ht="30">
      <c r="A218" s="22" t="s">
        <v>463</v>
      </c>
      <c r="B218" s="52" t="s">
        <v>195</v>
      </c>
      <c r="C218" s="86">
        <f t="shared" si="94"/>
        <v>0</v>
      </c>
      <c r="D218" s="86">
        <f t="shared" si="95"/>
        <v>0</v>
      </c>
      <c r="E218" s="86">
        <f t="shared" si="95"/>
        <v>0</v>
      </c>
      <c r="F218" s="86">
        <f t="shared" si="95"/>
        <v>0</v>
      </c>
      <c r="G218" s="86">
        <f t="shared" si="95"/>
        <v>0</v>
      </c>
      <c r="H218" s="86">
        <f t="shared" si="95"/>
        <v>0</v>
      </c>
      <c r="I218" s="101"/>
      <c r="J218" s="101"/>
      <c r="K218" s="101"/>
    </row>
    <row r="219" spans="1:11">
      <c r="A219" s="22" t="s">
        <v>464</v>
      </c>
      <c r="B219" s="51" t="s">
        <v>440</v>
      </c>
      <c r="C219" s="86">
        <f t="shared" si="94"/>
        <v>0</v>
      </c>
      <c r="D219" s="86">
        <f t="shared" ref="D219:H221" si="96">D220</f>
        <v>0</v>
      </c>
      <c r="E219" s="86">
        <f t="shared" si="96"/>
        <v>0</v>
      </c>
      <c r="F219" s="86">
        <f t="shared" si="96"/>
        <v>0</v>
      </c>
      <c r="G219" s="86">
        <f t="shared" si="96"/>
        <v>0</v>
      </c>
      <c r="H219" s="86">
        <f t="shared" si="96"/>
        <v>0</v>
      </c>
      <c r="I219" s="101"/>
      <c r="J219" s="101"/>
      <c r="K219" s="101"/>
    </row>
    <row r="220" spans="1:11">
      <c r="A220" s="22" t="s">
        <v>465</v>
      </c>
      <c r="B220" s="51" t="s">
        <v>444</v>
      </c>
      <c r="C220" s="86">
        <f t="shared" si="94"/>
        <v>0</v>
      </c>
      <c r="D220" s="86">
        <f t="shared" si="96"/>
        <v>0</v>
      </c>
      <c r="E220" s="86">
        <f t="shared" si="96"/>
        <v>0</v>
      </c>
      <c r="F220" s="86">
        <f t="shared" si="96"/>
        <v>0</v>
      </c>
      <c r="G220" s="86">
        <f t="shared" si="96"/>
        <v>0</v>
      </c>
      <c r="H220" s="86">
        <f t="shared" si="96"/>
        <v>0</v>
      </c>
      <c r="I220" s="101"/>
      <c r="J220" s="101"/>
      <c r="K220" s="101"/>
    </row>
    <row r="221" spans="1:11">
      <c r="A221" s="22" t="s">
        <v>466</v>
      </c>
      <c r="B221" s="51" t="s">
        <v>454</v>
      </c>
      <c r="C221" s="86">
        <f t="shared" si="94"/>
        <v>0</v>
      </c>
      <c r="D221" s="86">
        <f t="shared" si="96"/>
        <v>0</v>
      </c>
      <c r="E221" s="86">
        <f t="shared" si="96"/>
        <v>0</v>
      </c>
      <c r="F221" s="86">
        <f t="shared" si="96"/>
        <v>0</v>
      </c>
      <c r="G221" s="86">
        <f t="shared" si="96"/>
        <v>0</v>
      </c>
      <c r="H221" s="86">
        <f t="shared" si="96"/>
        <v>0</v>
      </c>
      <c r="I221" s="101"/>
      <c r="J221" s="101"/>
      <c r="K221" s="101"/>
    </row>
    <row r="222" spans="1:11">
      <c r="A222" s="22" t="s">
        <v>467</v>
      </c>
      <c r="B222" s="52" t="s">
        <v>456</v>
      </c>
      <c r="C222" s="45"/>
      <c r="D222" s="90"/>
      <c r="E222" s="90"/>
      <c r="F222" s="90"/>
      <c r="G222" s="45"/>
      <c r="H222" s="45"/>
      <c r="I222" s="101"/>
      <c r="J222" s="101"/>
      <c r="K222" s="101"/>
    </row>
    <row r="225" spans="2:6">
      <c r="B225" s="102" t="s">
        <v>496</v>
      </c>
      <c r="C225" s="103" t="s">
        <v>498</v>
      </c>
      <c r="D225" s="103"/>
      <c r="E225" s="46"/>
      <c r="F225" s="5"/>
    </row>
    <row r="226" spans="2:6">
      <c r="B226" s="102" t="s">
        <v>497</v>
      </c>
      <c r="C226" s="106" t="s">
        <v>499</v>
      </c>
      <c r="D226" s="106"/>
      <c r="E226" s="46"/>
      <c r="F226" s="5"/>
    </row>
  </sheetData>
  <protectedRanges>
    <protectedRange sqref="B6:B7 C5:C7" name="Zonă1_1" securityDescriptor="O:WDG:WDD:(A;;CC;;;WD)"/>
    <protectedRange sqref="G120:H128 G50:H55 G156:H158 G74:H74 G41:H44 G130:H134 G107:H112 G66:H70 G85:H89 G96:H97 G58:H61 G154:H154 G115:H118 G29:H37 G39:H39 G99:H104 G141:H143" name="Zonă3"/>
    <protectedRange sqref="B5" name="Zonă1_1_1_1_1_1" securityDescriptor="O:WDG:WDD:(A;;CC;;;WD)"/>
  </protectedRanges>
  <mergeCells count="2">
    <mergeCell ref="C226:D226"/>
    <mergeCell ref="A1:B1"/>
  </mergeCell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CAS - Irina</cp:lastModifiedBy>
  <cp:lastPrinted>2021-03-19T08:01:14Z</cp:lastPrinted>
  <dcterms:created xsi:type="dcterms:W3CDTF">2020-08-07T11:14:11Z</dcterms:created>
  <dcterms:modified xsi:type="dcterms:W3CDTF">2021-03-19T08:01:16Z</dcterms:modified>
</cp:coreProperties>
</file>